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brina/Desktop/"/>
    </mc:Choice>
  </mc:AlternateContent>
  <xr:revisionPtr revIDLastSave="0" documentId="8_{FF10D341-F36F-E14F-B9D4-D0B6446EB0A6}" xr6:coauthVersionLast="47" xr6:coauthVersionMax="47" xr10:uidLastSave="{00000000-0000-0000-0000-000000000000}"/>
  <bookViews>
    <workbookView xWindow="0" yWindow="760" windowWidth="19720" windowHeight="18360" firstSheet="5" activeTab="6" xr2:uid="{AB4F5838-C155-0E4C-B5AC-F7E4F0703B2D}"/>
  </bookViews>
  <sheets>
    <sheet name="Réalisateurs" sheetId="2" r:id="rId1"/>
    <sheet name="Annexe 1" sheetId="1" r:id="rId2"/>
    <sheet name="Annexe 2" sheetId="3" r:id="rId3"/>
    <sheet name="Annexe 3 - accord 2019" sheetId="14" r:id="rId4"/>
    <sheet name="Annexe 3 bis - accord 2019" sheetId="15" r:id="rId5"/>
    <sheet name="Annexe 3 - accord 2025" sheetId="9" r:id="rId6"/>
    <sheet name="Annexe 3 bis - accord 2025" sheetId="10" r:id="rId7"/>
    <sheet name="Annexe 4" sheetId="11" r:id="rId8"/>
    <sheet name="Artistes-interprètes" sheetId="12" r:id="rId9"/>
    <sheet name="Artistes de complément" sheetId="13" r:id="rId10"/>
    <sheet name="Feuil1" sheetId="16" state="hidden" r:id="rId11"/>
  </sheets>
  <definedNames>
    <definedName name="_xlnm._FilterDatabase" localSheetId="1" hidden="1">'Annexe 1'!$A$10:$C$112</definedName>
    <definedName name="_xlnm._FilterDatabase" localSheetId="2" hidden="1">'Annexe 2'!$A$56:$E$99</definedName>
    <definedName name="_xlnm._FilterDatabase" localSheetId="3" hidden="1">'Annexe 3 - accord 2019'!$A$11:$E$114</definedName>
    <definedName name="_xlnm._FilterDatabase" localSheetId="5" hidden="1">'Annexe 3 - accord 2025'!$A$10:$E$113</definedName>
    <definedName name="_xlnm._FilterDatabase" localSheetId="4" hidden="1">'Annexe 3 bis - accord 2019'!$A$59:$G$102</definedName>
    <definedName name="_xlnm._FilterDatabase" localSheetId="6" hidden="1">'Annexe 3 bis - accord 2025'!$A$58:$G$101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18" i="2" s="1"/>
  <c r="E114" i="14" l="1"/>
  <c r="B114" i="14" s="1"/>
  <c r="D114" i="14" s="1"/>
  <c r="E113" i="14"/>
  <c r="B113" i="14" s="1"/>
  <c r="D113" i="14" s="1"/>
  <c r="E112" i="14"/>
  <c r="B112" i="14" s="1"/>
  <c r="D112" i="14" s="1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B39" i="14" s="1"/>
  <c r="D39" i="14" s="1"/>
  <c r="E38" i="14"/>
  <c r="B38" i="14" s="1"/>
  <c r="D38" i="14" s="1"/>
  <c r="E37" i="14"/>
  <c r="B37" i="14" s="1"/>
  <c r="D37" i="14" s="1"/>
  <c r="E36" i="14"/>
  <c r="B36" i="14" s="1"/>
  <c r="D36" i="14" s="1"/>
  <c r="E35" i="14"/>
  <c r="E34" i="14"/>
  <c r="E33" i="14"/>
  <c r="E32" i="14"/>
  <c r="B32" i="14" s="1"/>
  <c r="D32" i="14" s="1"/>
  <c r="E31" i="14"/>
  <c r="E30" i="14"/>
  <c r="B30" i="14" s="1"/>
  <c r="D30" i="14" s="1"/>
  <c r="E29" i="14"/>
  <c r="B29" i="14" s="1"/>
  <c r="C29" i="14" s="1"/>
  <c r="E28" i="14"/>
  <c r="B28" i="14" s="1"/>
  <c r="D28" i="14" s="1"/>
  <c r="E27" i="14"/>
  <c r="B27" i="14" s="1"/>
  <c r="D27" i="14" s="1"/>
  <c r="E26" i="14"/>
  <c r="B26" i="14" s="1"/>
  <c r="D26" i="14" s="1"/>
  <c r="E25" i="14"/>
  <c r="B25" i="14" s="1"/>
  <c r="E24" i="14"/>
  <c r="B24" i="14" s="1"/>
  <c r="D24" i="14" s="1"/>
  <c r="E23" i="14"/>
  <c r="B23" i="14" s="1"/>
  <c r="C23" i="14" s="1"/>
  <c r="E22" i="14"/>
  <c r="B22" i="14" s="1"/>
  <c r="C22" i="14" s="1"/>
  <c r="E21" i="14"/>
  <c r="B21" i="14" s="1"/>
  <c r="D21" i="14" s="1"/>
  <c r="E20" i="14"/>
  <c r="B20" i="14" s="1"/>
  <c r="D20" i="14" s="1"/>
  <c r="E19" i="14"/>
  <c r="B19" i="14" s="1"/>
  <c r="D19" i="14" s="1"/>
  <c r="E18" i="14"/>
  <c r="B18" i="14" s="1"/>
  <c r="D18" i="14" s="1"/>
  <c r="E17" i="14"/>
  <c r="B17" i="14" s="1"/>
  <c r="D17" i="14" s="1"/>
  <c r="E16" i="14"/>
  <c r="B16" i="14" s="1"/>
  <c r="D16" i="14" s="1"/>
  <c r="E15" i="14"/>
  <c r="B15" i="14" s="1"/>
  <c r="D15" i="14" s="1"/>
  <c r="E14" i="14"/>
  <c r="B14" i="14" s="1"/>
  <c r="D14" i="14" s="1"/>
  <c r="E13" i="14"/>
  <c r="B13" i="14" s="1"/>
  <c r="D13" i="14" s="1"/>
  <c r="E12" i="14"/>
  <c r="B12" i="14" s="1"/>
  <c r="D12" i="14" s="1"/>
  <c r="E12" i="11"/>
  <c r="E11" i="11"/>
  <c r="E10" i="11"/>
  <c r="E9" i="11"/>
  <c r="E8" i="11"/>
  <c r="E113" i="9"/>
  <c r="B113" i="9" s="1"/>
  <c r="D113" i="9" s="1"/>
  <c r="B14" i="2"/>
  <c r="B15" i="2" s="1"/>
  <c r="B15" i="13"/>
  <c r="B14" i="13"/>
  <c r="B13" i="13"/>
  <c r="B12" i="13"/>
  <c r="B11" i="13"/>
  <c r="D15" i="13"/>
  <c r="C15" i="13"/>
  <c r="D14" i="13"/>
  <c r="C14" i="13"/>
  <c r="D13" i="13"/>
  <c r="C13" i="13"/>
  <c r="D12" i="13"/>
  <c r="C12" i="13"/>
  <c r="D11" i="13"/>
  <c r="C11" i="13"/>
  <c r="E15" i="9"/>
  <c r="B15" i="9" s="1"/>
  <c r="D15" i="9" s="1"/>
  <c r="F60" i="10" s="1"/>
  <c r="D60" i="10" s="1"/>
  <c r="E16" i="9"/>
  <c r="B16" i="9" s="1"/>
  <c r="D16" i="9" s="1"/>
  <c r="E17" i="9"/>
  <c r="B17" i="9" s="1"/>
  <c r="D17" i="9" s="1"/>
  <c r="E21" i="9"/>
  <c r="B21" i="9" s="1"/>
  <c r="D21" i="9" s="1"/>
  <c r="F63" i="10" s="1"/>
  <c r="D63" i="10" s="1"/>
  <c r="E22" i="9"/>
  <c r="B22" i="9" s="1"/>
  <c r="D22" i="9" s="1"/>
  <c r="F64" i="10" s="1"/>
  <c r="D64" i="10" s="1"/>
  <c r="E18" i="9"/>
  <c r="B18" i="9" s="1"/>
  <c r="D18" i="9" s="1"/>
  <c r="E23" i="9"/>
  <c r="B23" i="9" s="1"/>
  <c r="D23" i="9" s="1"/>
  <c r="E24" i="9"/>
  <c r="B24" i="9" s="1"/>
  <c r="D24" i="9" s="1"/>
  <c r="F67" i="10" s="1"/>
  <c r="E25" i="9"/>
  <c r="B25" i="9" s="1"/>
  <c r="D25" i="9" s="1"/>
  <c r="F68" i="10" s="1"/>
  <c r="D68" i="10" s="1"/>
  <c r="E27" i="9"/>
  <c r="B27" i="9" s="1"/>
  <c r="D27" i="9" s="1"/>
  <c r="E29" i="9"/>
  <c r="B29" i="9" s="1"/>
  <c r="D29" i="9" s="1"/>
  <c r="E32" i="9"/>
  <c r="B32" i="9" s="1"/>
  <c r="D32" i="9" s="1"/>
  <c r="F71" i="10" s="1"/>
  <c r="D71" i="10" s="1"/>
  <c r="E35" i="9"/>
  <c r="B35" i="9" s="1"/>
  <c r="D35" i="9" s="1"/>
  <c r="F72" i="10" s="1"/>
  <c r="E37" i="9"/>
  <c r="B37" i="9" s="1"/>
  <c r="D37" i="9" s="1"/>
  <c r="E38" i="9"/>
  <c r="B38" i="9" s="1"/>
  <c r="D38" i="9" s="1"/>
  <c r="E40" i="9"/>
  <c r="B40" i="9" s="1"/>
  <c r="D40" i="9" s="1"/>
  <c r="F75" i="10" s="1"/>
  <c r="E42" i="9"/>
  <c r="B42" i="9" s="1"/>
  <c r="D42" i="9" s="1"/>
  <c r="F76" i="10" s="1"/>
  <c r="D76" i="10" s="1"/>
  <c r="E43" i="9"/>
  <c r="B43" i="9" s="1"/>
  <c r="D43" i="9" s="1"/>
  <c r="E45" i="9"/>
  <c r="B45" i="9" s="1"/>
  <c r="D45" i="9" s="1"/>
  <c r="E47" i="9"/>
  <c r="B47" i="9" s="1"/>
  <c r="D47" i="9" s="1"/>
  <c r="F79" i="10" s="1"/>
  <c r="D79" i="10" s="1"/>
  <c r="E49" i="9"/>
  <c r="B49" i="9" s="1"/>
  <c r="D49" i="9" s="1"/>
  <c r="F80" i="10" s="1"/>
  <c r="D80" i="10" s="1"/>
  <c r="E51" i="9"/>
  <c r="B51" i="9" s="1"/>
  <c r="D51" i="9" s="1"/>
  <c r="E52" i="9"/>
  <c r="B52" i="9" s="1"/>
  <c r="D52" i="9" s="1"/>
  <c r="E56" i="9"/>
  <c r="B56" i="9" s="1"/>
  <c r="D56" i="9" s="1"/>
  <c r="F83" i="10" s="1"/>
  <c r="D83" i="10" s="1"/>
  <c r="E62" i="9"/>
  <c r="B62" i="9" s="1"/>
  <c r="D62" i="9" s="1"/>
  <c r="F84" i="10" s="1"/>
  <c r="D84" i="10" s="1"/>
  <c r="E63" i="9"/>
  <c r="B63" i="9" s="1"/>
  <c r="D63" i="9" s="1"/>
  <c r="E66" i="9"/>
  <c r="B66" i="9" s="1"/>
  <c r="D66" i="9" s="1"/>
  <c r="E69" i="9"/>
  <c r="B69" i="9" s="1"/>
  <c r="D69" i="9" s="1"/>
  <c r="F87" i="10" s="1"/>
  <c r="D87" i="10" s="1"/>
  <c r="E70" i="9"/>
  <c r="B70" i="9" s="1"/>
  <c r="D70" i="9" s="1"/>
  <c r="F88" i="10" s="1"/>
  <c r="D88" i="10" s="1"/>
  <c r="E72" i="9"/>
  <c r="B72" i="9" s="1"/>
  <c r="D72" i="9" s="1"/>
  <c r="E73" i="9"/>
  <c r="B73" i="9" s="1"/>
  <c r="D73" i="9" s="1"/>
  <c r="E74" i="9"/>
  <c r="B74" i="9" s="1"/>
  <c r="D74" i="9" s="1"/>
  <c r="F91" i="10" s="1"/>
  <c r="D91" i="10" s="1"/>
  <c r="E75" i="9"/>
  <c r="B75" i="9" s="1"/>
  <c r="D75" i="9" s="1"/>
  <c r="F92" i="10" s="1"/>
  <c r="D92" i="10" s="1"/>
  <c r="E79" i="9"/>
  <c r="B79" i="9" s="1"/>
  <c r="D79" i="9" s="1"/>
  <c r="E90" i="9"/>
  <c r="B90" i="9" s="1"/>
  <c r="D90" i="9" s="1"/>
  <c r="E91" i="9"/>
  <c r="B91" i="9" s="1"/>
  <c r="D91" i="9" s="1"/>
  <c r="F95" i="10" s="1"/>
  <c r="D95" i="10" s="1"/>
  <c r="E92" i="9"/>
  <c r="B92" i="9" s="1"/>
  <c r="D92" i="9" s="1"/>
  <c r="F96" i="10" s="1"/>
  <c r="D96" i="10" s="1"/>
  <c r="E95" i="9"/>
  <c r="B95" i="9" s="1"/>
  <c r="D95" i="9" s="1"/>
  <c r="E97" i="9"/>
  <c r="B97" i="9" s="1"/>
  <c r="D97" i="9" s="1"/>
  <c r="E103" i="9"/>
  <c r="B103" i="9" s="1"/>
  <c r="D103" i="9" s="1"/>
  <c r="F99" i="10" s="1"/>
  <c r="D99" i="10" s="1"/>
  <c r="E105" i="9"/>
  <c r="B105" i="9" s="1"/>
  <c r="D105" i="9" s="1"/>
  <c r="F100" i="10" s="1"/>
  <c r="D100" i="10" s="1"/>
  <c r="E111" i="9"/>
  <c r="B111" i="9" s="1"/>
  <c r="D111" i="9" s="1"/>
  <c r="F54" i="10" s="1"/>
  <c r="E12" i="9"/>
  <c r="B12" i="9" s="1"/>
  <c r="D12" i="9" s="1"/>
  <c r="F12" i="10" s="1"/>
  <c r="D12" i="10" s="1"/>
  <c r="F16" i="10"/>
  <c r="D16" i="10" s="1"/>
  <c r="F17" i="10"/>
  <c r="D17" i="10" s="1"/>
  <c r="C104" i="1"/>
  <c r="E98" i="3" s="1"/>
  <c r="D98" i="3" s="1"/>
  <c r="C102" i="1"/>
  <c r="E97" i="3" s="1"/>
  <c r="D97" i="3" s="1"/>
  <c r="C78" i="1"/>
  <c r="E91" i="3" s="1"/>
  <c r="D91" i="3" s="1"/>
  <c r="C71" i="1"/>
  <c r="E87" i="3" s="1"/>
  <c r="D87" i="3" s="1"/>
  <c r="G90" i="15" s="1"/>
  <c r="C62" i="1"/>
  <c r="E83" i="3" s="1"/>
  <c r="D83" i="3" s="1"/>
  <c r="C50" i="1"/>
  <c r="E79" i="3" s="1"/>
  <c r="D79" i="3" s="1"/>
  <c r="C48" i="1"/>
  <c r="E78" i="3" s="1"/>
  <c r="D78" i="3" s="1"/>
  <c r="C94" i="1"/>
  <c r="E95" i="3" s="1"/>
  <c r="D95" i="3" s="1"/>
  <c r="C90" i="1"/>
  <c r="E93" i="3" s="1"/>
  <c r="D93" i="3" s="1"/>
  <c r="C73" i="1"/>
  <c r="E89" i="3" s="1"/>
  <c r="D89" i="3" s="1"/>
  <c r="C72" i="1"/>
  <c r="E88" i="3" s="1"/>
  <c r="D88" i="3" s="1"/>
  <c r="C69" i="1"/>
  <c r="E86" i="3" s="1"/>
  <c r="D86" i="3" s="1"/>
  <c r="C68" i="1"/>
  <c r="E85" i="3" s="1"/>
  <c r="D85" i="3" s="1"/>
  <c r="C55" i="1"/>
  <c r="E81" i="3" s="1"/>
  <c r="D81" i="3" s="1"/>
  <c r="C46" i="1"/>
  <c r="E77" i="3" s="1"/>
  <c r="D77" i="3" s="1"/>
  <c r="C39" i="1"/>
  <c r="E73" i="3" s="1"/>
  <c r="D73" i="3" s="1"/>
  <c r="C35" i="1"/>
  <c r="E70" i="3" s="1"/>
  <c r="D70" i="3" s="1"/>
  <c r="C23" i="1"/>
  <c r="E65" i="3" s="1"/>
  <c r="D65" i="3" s="1"/>
  <c r="C22" i="1"/>
  <c r="E64" i="3" s="1"/>
  <c r="D64" i="3" s="1"/>
  <c r="C20" i="1"/>
  <c r="E62" i="3" s="1"/>
  <c r="D62" i="3" s="1"/>
  <c r="C15" i="1"/>
  <c r="E59" i="3" s="1"/>
  <c r="D59" i="3" s="1"/>
  <c r="C110" i="1"/>
  <c r="E99" i="3" s="1"/>
  <c r="D99" i="3" s="1"/>
  <c r="C96" i="1"/>
  <c r="E96" i="3" s="1"/>
  <c r="D96" i="3" s="1"/>
  <c r="C91" i="1"/>
  <c r="E94" i="3" s="1"/>
  <c r="D94" i="3" s="1"/>
  <c r="G97" i="15" s="1"/>
  <c r="C89" i="1"/>
  <c r="E92" i="3" s="1"/>
  <c r="D92" i="3" s="1"/>
  <c r="C74" i="1"/>
  <c r="E90" i="3" s="1"/>
  <c r="D90" i="3" s="1"/>
  <c r="C65" i="1"/>
  <c r="E84" i="3" s="1"/>
  <c r="D84" i="3" s="1"/>
  <c r="C61" i="1"/>
  <c r="E82" i="3" s="1"/>
  <c r="D82" i="3" s="1"/>
  <c r="G85" i="15" s="1"/>
  <c r="C51" i="1"/>
  <c r="E80" i="3" s="1"/>
  <c r="D80" i="3" s="1"/>
  <c r="C44" i="1"/>
  <c r="E76" i="3" s="1"/>
  <c r="D76" i="3" s="1"/>
  <c r="C42" i="1"/>
  <c r="E75" i="3" s="1"/>
  <c r="D75" i="3" s="1"/>
  <c r="C41" i="1"/>
  <c r="E74" i="3" s="1"/>
  <c r="D74" i="3" s="1"/>
  <c r="C37" i="1"/>
  <c r="E72" i="3" s="1"/>
  <c r="D72" i="3" s="1"/>
  <c r="C36" i="1"/>
  <c r="E71" i="3" s="1"/>
  <c r="D71" i="3" s="1"/>
  <c r="C32" i="1"/>
  <c r="E69" i="3" s="1"/>
  <c r="D69" i="3" s="1"/>
  <c r="C28" i="1"/>
  <c r="E68" i="3" s="1"/>
  <c r="D68" i="3" s="1"/>
  <c r="C26" i="1"/>
  <c r="E67" i="3" s="1"/>
  <c r="D67" i="3" s="1"/>
  <c r="C24" i="1"/>
  <c r="E66" i="3" s="1"/>
  <c r="D66" i="3" s="1"/>
  <c r="C21" i="1"/>
  <c r="E63" i="3" s="1"/>
  <c r="D63" i="3" s="1"/>
  <c r="C19" i="1"/>
  <c r="E61" i="3" s="1"/>
  <c r="D61" i="3" s="1"/>
  <c r="C16" i="1"/>
  <c r="E60" i="3" s="1"/>
  <c r="D60" i="3" s="1"/>
  <c r="C14" i="1"/>
  <c r="E58" i="3" s="1"/>
  <c r="D58" i="3" s="1"/>
  <c r="C11" i="1"/>
  <c r="E57" i="3" s="1"/>
  <c r="D57" i="3" s="1"/>
  <c r="E45" i="3"/>
  <c r="D45" i="3" s="1"/>
  <c r="E32" i="3"/>
  <c r="D32" i="3" s="1"/>
  <c r="E42" i="3"/>
  <c r="D42" i="3" s="1"/>
  <c r="E50" i="3"/>
  <c r="D50" i="3" s="1"/>
  <c r="C12" i="1"/>
  <c r="C13" i="1"/>
  <c r="C17" i="1"/>
  <c r="C18" i="1"/>
  <c r="C25" i="1"/>
  <c r="C27" i="1"/>
  <c r="C29" i="1"/>
  <c r="C30" i="1"/>
  <c r="C31" i="1"/>
  <c r="C33" i="1"/>
  <c r="C34" i="1"/>
  <c r="C38" i="1"/>
  <c r="C40" i="1"/>
  <c r="C43" i="1"/>
  <c r="C45" i="1"/>
  <c r="C47" i="1"/>
  <c r="C49" i="1"/>
  <c r="C52" i="1"/>
  <c r="C53" i="1"/>
  <c r="C54" i="1"/>
  <c r="C56" i="1"/>
  <c r="C57" i="1"/>
  <c r="C58" i="1"/>
  <c r="C59" i="1"/>
  <c r="C60" i="1"/>
  <c r="C63" i="1"/>
  <c r="C64" i="1"/>
  <c r="C66" i="1"/>
  <c r="C67" i="1"/>
  <c r="C70" i="1"/>
  <c r="C75" i="1"/>
  <c r="C76" i="1"/>
  <c r="C77" i="1"/>
  <c r="C79" i="1"/>
  <c r="C80" i="1"/>
  <c r="C81" i="1"/>
  <c r="C112" i="1"/>
  <c r="C82" i="1"/>
  <c r="C83" i="1"/>
  <c r="C84" i="1"/>
  <c r="C85" i="1"/>
  <c r="C86" i="1"/>
  <c r="C87" i="1"/>
  <c r="C88" i="1"/>
  <c r="C92" i="1"/>
  <c r="C93" i="1"/>
  <c r="C95" i="1"/>
  <c r="C97" i="1"/>
  <c r="C98" i="1"/>
  <c r="C99" i="1"/>
  <c r="C100" i="1"/>
  <c r="C101" i="1"/>
  <c r="C103" i="1"/>
  <c r="C105" i="1"/>
  <c r="C106" i="1"/>
  <c r="C107" i="1"/>
  <c r="C108" i="1"/>
  <c r="C109" i="1"/>
  <c r="C111" i="1"/>
  <c r="C10" i="1"/>
  <c r="D67" i="10"/>
  <c r="D75" i="10"/>
  <c r="E11" i="9"/>
  <c r="B11" i="9" s="1"/>
  <c r="E13" i="9"/>
  <c r="B13" i="9" s="1"/>
  <c r="E14" i="9"/>
  <c r="B14" i="9" s="1"/>
  <c r="E19" i="9"/>
  <c r="B19" i="9" s="1"/>
  <c r="E26" i="9"/>
  <c r="B26" i="9" s="1"/>
  <c r="E28" i="9"/>
  <c r="B28" i="9" s="1"/>
  <c r="D28" i="9" s="1"/>
  <c r="E30" i="9"/>
  <c r="B30" i="9" s="1"/>
  <c r="E33" i="9"/>
  <c r="B33" i="9" s="1"/>
  <c r="E34" i="9"/>
  <c r="B34" i="9" s="1"/>
  <c r="E36" i="9"/>
  <c r="B36" i="9" s="1"/>
  <c r="E39" i="9"/>
  <c r="B39" i="9" s="1"/>
  <c r="E41" i="9"/>
  <c r="B41" i="9" s="1"/>
  <c r="D41" i="9" s="1"/>
  <c r="E44" i="9"/>
  <c r="B44" i="9" s="1"/>
  <c r="E46" i="9"/>
  <c r="B46" i="9" s="1"/>
  <c r="E48" i="9"/>
  <c r="B48" i="9" s="1"/>
  <c r="E50" i="9"/>
  <c r="B50" i="9" s="1"/>
  <c r="D50" i="9" s="1"/>
  <c r="E53" i="9"/>
  <c r="B53" i="9" s="1"/>
  <c r="E54" i="9"/>
  <c r="B54" i="9" s="1"/>
  <c r="E55" i="9"/>
  <c r="B55" i="9" s="1"/>
  <c r="E57" i="9"/>
  <c r="B57" i="9" s="1"/>
  <c r="E58" i="9"/>
  <c r="B58" i="9" s="1"/>
  <c r="E59" i="9"/>
  <c r="B59" i="9" s="1"/>
  <c r="E60" i="9"/>
  <c r="B60" i="9" s="1"/>
  <c r="D60" i="9" s="1"/>
  <c r="E61" i="9"/>
  <c r="B61" i="9" s="1"/>
  <c r="C61" i="9" s="1"/>
  <c r="E64" i="9"/>
  <c r="B64" i="9" s="1"/>
  <c r="D64" i="9" s="1"/>
  <c r="E65" i="9"/>
  <c r="B65" i="9" s="1"/>
  <c r="C65" i="9" s="1"/>
  <c r="E67" i="9"/>
  <c r="B67" i="9" s="1"/>
  <c r="D67" i="9" s="1"/>
  <c r="E68" i="9"/>
  <c r="B68" i="9" s="1"/>
  <c r="D68" i="9" s="1"/>
  <c r="E71" i="9"/>
  <c r="B71" i="9" s="1"/>
  <c r="D71" i="9" s="1"/>
  <c r="E76" i="9"/>
  <c r="B76" i="9" s="1"/>
  <c r="D76" i="9" s="1"/>
  <c r="E77" i="9"/>
  <c r="B77" i="9" s="1"/>
  <c r="D77" i="9" s="1"/>
  <c r="E78" i="9"/>
  <c r="B78" i="9" s="1"/>
  <c r="D78" i="9" s="1"/>
  <c r="E80" i="9"/>
  <c r="B80" i="9" s="1"/>
  <c r="D80" i="9" s="1"/>
  <c r="E81" i="9"/>
  <c r="B81" i="9" s="1"/>
  <c r="D81" i="9" s="1"/>
  <c r="E82" i="9"/>
  <c r="B82" i="9" s="1"/>
  <c r="D82" i="9" s="1"/>
  <c r="E83" i="9"/>
  <c r="B83" i="9" s="1"/>
  <c r="D83" i="9" s="1"/>
  <c r="E84" i="9"/>
  <c r="B84" i="9" s="1"/>
  <c r="D84" i="9" s="1"/>
  <c r="E85" i="9"/>
  <c r="B85" i="9" s="1"/>
  <c r="D85" i="9" s="1"/>
  <c r="E86" i="9"/>
  <c r="B86" i="9" s="1"/>
  <c r="D86" i="9" s="1"/>
  <c r="E87" i="9"/>
  <c r="B87" i="9" s="1"/>
  <c r="D87" i="9" s="1"/>
  <c r="E88" i="9"/>
  <c r="B88" i="9" s="1"/>
  <c r="E89" i="9"/>
  <c r="B89" i="9" s="1"/>
  <c r="D89" i="9" s="1"/>
  <c r="E93" i="9"/>
  <c r="B93" i="9" s="1"/>
  <c r="D93" i="9" s="1"/>
  <c r="E94" i="9"/>
  <c r="B94" i="9" s="1"/>
  <c r="D94" i="9" s="1"/>
  <c r="E96" i="9"/>
  <c r="B96" i="9" s="1"/>
  <c r="D96" i="9" s="1"/>
  <c r="E98" i="9"/>
  <c r="B98" i="9" s="1"/>
  <c r="D98" i="9" s="1"/>
  <c r="E99" i="9"/>
  <c r="B99" i="9" s="1"/>
  <c r="D99" i="9" s="1"/>
  <c r="E100" i="9"/>
  <c r="B100" i="9" s="1"/>
  <c r="D100" i="9" s="1"/>
  <c r="E101" i="9"/>
  <c r="B101" i="9" s="1"/>
  <c r="D101" i="9" s="1"/>
  <c r="E102" i="9"/>
  <c r="B102" i="9" s="1"/>
  <c r="D102" i="9" s="1"/>
  <c r="E104" i="9"/>
  <c r="B104" i="9" s="1"/>
  <c r="D104" i="9" s="1"/>
  <c r="E106" i="9"/>
  <c r="E107" i="9"/>
  <c r="B107" i="9" s="1"/>
  <c r="D107" i="9" s="1"/>
  <c r="E108" i="9"/>
  <c r="B108" i="9" s="1"/>
  <c r="D108" i="9" s="1"/>
  <c r="E109" i="9"/>
  <c r="B109" i="9" s="1"/>
  <c r="D109" i="9" s="1"/>
  <c r="E110" i="9"/>
  <c r="B110" i="9" s="1"/>
  <c r="D110" i="9" s="1"/>
  <c r="E112" i="9"/>
  <c r="J8" i="11"/>
  <c r="E20" i="9"/>
  <c r="B20" i="9" s="1"/>
  <c r="D20" i="9" s="1"/>
  <c r="E31" i="9"/>
  <c r="B31" i="9" s="1"/>
  <c r="D31" i="9" s="1"/>
  <c r="C32" i="9"/>
  <c r="B21" i="2"/>
  <c r="B24" i="2" s="1"/>
  <c r="B25" i="2" s="1"/>
  <c r="B29" i="2"/>
  <c r="I12" i="11"/>
  <c r="J11" i="11"/>
  <c r="I11" i="11"/>
  <c r="K10" i="11"/>
  <c r="J10" i="11"/>
  <c r="I10" i="11"/>
  <c r="K9" i="11"/>
  <c r="J9" i="11"/>
  <c r="I9" i="11"/>
  <c r="K8" i="11"/>
  <c r="I8" i="11"/>
  <c r="C21" i="9"/>
  <c r="C24" i="9"/>
  <c r="C56" i="9"/>
  <c r="G96" i="10" l="1"/>
  <c r="G84" i="10"/>
  <c r="E31" i="3"/>
  <c r="D31" i="3" s="1"/>
  <c r="C25" i="9"/>
  <c r="C47" i="9"/>
  <c r="C22" i="9"/>
  <c r="G51" i="10"/>
  <c r="G52" i="15"/>
  <c r="G43" i="10"/>
  <c r="G44" i="15"/>
  <c r="G89" i="10"/>
  <c r="G63" i="10"/>
  <c r="G64" i="15"/>
  <c r="G78" i="10"/>
  <c r="G79" i="15"/>
  <c r="G64" i="10"/>
  <c r="E64" i="10" s="1"/>
  <c r="G65" i="15"/>
  <c r="G91" i="10"/>
  <c r="E91" i="10" s="1"/>
  <c r="G92" i="15"/>
  <c r="G65" i="10"/>
  <c r="G66" i="15"/>
  <c r="G82" i="10"/>
  <c r="G83" i="15"/>
  <c r="G66" i="10"/>
  <c r="D66" i="10" s="1"/>
  <c r="G67" i="15"/>
  <c r="D67" i="15" s="1"/>
  <c r="G95" i="10"/>
  <c r="E95" i="10" s="1"/>
  <c r="G96" i="15"/>
  <c r="F61" i="15"/>
  <c r="D61" i="15" s="1"/>
  <c r="F14" i="15"/>
  <c r="D14" i="15" s="1"/>
  <c r="F69" i="15"/>
  <c r="D69" i="15" s="1"/>
  <c r="F22" i="15"/>
  <c r="D22" i="15" s="1"/>
  <c r="F73" i="15"/>
  <c r="F26" i="15"/>
  <c r="G68" i="10"/>
  <c r="G69" i="15"/>
  <c r="G67" i="10"/>
  <c r="E67" i="10" s="1"/>
  <c r="G68" i="15"/>
  <c r="G97" i="10"/>
  <c r="G98" i="15"/>
  <c r="F62" i="15"/>
  <c r="D62" i="15" s="1"/>
  <c r="F15" i="15"/>
  <c r="D15" i="15" s="1"/>
  <c r="G69" i="10"/>
  <c r="G70" i="15"/>
  <c r="G86" i="10"/>
  <c r="G87" i="15"/>
  <c r="G72" i="10"/>
  <c r="D72" i="10" s="1"/>
  <c r="G73" i="15"/>
  <c r="D73" i="15" s="1"/>
  <c r="G80" i="10"/>
  <c r="E80" i="10" s="1"/>
  <c r="G81" i="15"/>
  <c r="F16" i="15"/>
  <c r="D16" i="15" s="1"/>
  <c r="F63" i="15"/>
  <c r="D63" i="15" s="1"/>
  <c r="F70" i="15"/>
  <c r="D70" i="15" s="1"/>
  <c r="F23" i="15"/>
  <c r="D23" i="15" s="1"/>
  <c r="F74" i="15"/>
  <c r="F27" i="15"/>
  <c r="G70" i="10"/>
  <c r="D70" i="10" s="1"/>
  <c r="G71" i="15"/>
  <c r="D71" i="15" s="1"/>
  <c r="G75" i="10"/>
  <c r="E75" i="10" s="1"/>
  <c r="G76" i="15"/>
  <c r="G81" i="10"/>
  <c r="G82" i="15"/>
  <c r="F19" i="15"/>
  <c r="D19" i="15" s="1"/>
  <c r="F66" i="15"/>
  <c r="D66" i="15" s="1"/>
  <c r="F75" i="15"/>
  <c r="F28" i="15"/>
  <c r="G94" i="10"/>
  <c r="G95" i="15"/>
  <c r="G79" i="10"/>
  <c r="E79" i="10" s="1"/>
  <c r="G80" i="15"/>
  <c r="G85" i="10"/>
  <c r="G86" i="15"/>
  <c r="F71" i="15"/>
  <c r="F24" i="15"/>
  <c r="G73" i="10"/>
  <c r="D73" i="10" s="1"/>
  <c r="G74" i="15"/>
  <c r="D74" i="15" s="1"/>
  <c r="G83" i="10"/>
  <c r="E83" i="10" s="1"/>
  <c r="G84" i="15"/>
  <c r="G33" i="10"/>
  <c r="E33" i="10" s="1"/>
  <c r="G34" i="15"/>
  <c r="G46" i="10"/>
  <c r="G47" i="15"/>
  <c r="G59" i="10"/>
  <c r="G60" i="15"/>
  <c r="G74" i="10"/>
  <c r="D74" i="10" s="1"/>
  <c r="G75" i="15"/>
  <c r="D75" i="15" s="1"/>
  <c r="G98" i="10"/>
  <c r="G99" i="15"/>
  <c r="G87" i="10"/>
  <c r="E87" i="10" s="1"/>
  <c r="G88" i="15"/>
  <c r="G93" i="10"/>
  <c r="G94" i="15"/>
  <c r="F102" i="15"/>
  <c r="F55" i="15"/>
  <c r="G92" i="10"/>
  <c r="E92" i="10" s="1"/>
  <c r="G93" i="15"/>
  <c r="G60" i="10"/>
  <c r="G61" i="15"/>
  <c r="G76" i="10"/>
  <c r="E76" i="10" s="1"/>
  <c r="G77" i="15"/>
  <c r="G101" i="10"/>
  <c r="D101" i="10" s="1"/>
  <c r="G102" i="15"/>
  <c r="D102" i="15" s="1"/>
  <c r="G88" i="10"/>
  <c r="G89" i="15"/>
  <c r="G99" i="10"/>
  <c r="G100" i="15"/>
  <c r="F60" i="15"/>
  <c r="D60" i="15" s="1"/>
  <c r="F13" i="15"/>
  <c r="D13" i="15" s="1"/>
  <c r="G71" i="10"/>
  <c r="E71" i="10" s="1"/>
  <c r="G72" i="15"/>
  <c r="G62" i="10"/>
  <c r="G63" i="15"/>
  <c r="E63" i="15" s="1"/>
  <c r="G77" i="10"/>
  <c r="G78" i="15"/>
  <c r="G61" i="10"/>
  <c r="G62" i="15"/>
  <c r="G90" i="10"/>
  <c r="G91" i="15"/>
  <c r="G100" i="10"/>
  <c r="E100" i="10" s="1"/>
  <c r="G101" i="15"/>
  <c r="F67" i="15"/>
  <c r="F20" i="15"/>
  <c r="C37" i="14"/>
  <c r="D29" i="14"/>
  <c r="C28" i="14"/>
  <c r="D25" i="14"/>
  <c r="C25" i="14"/>
  <c r="B41" i="14"/>
  <c r="D41" i="14" s="1"/>
  <c r="B47" i="14"/>
  <c r="D47" i="14" s="1"/>
  <c r="B53" i="14"/>
  <c r="D53" i="14" s="1"/>
  <c r="B59" i="14"/>
  <c r="D59" i="14" s="1"/>
  <c r="B67" i="14"/>
  <c r="D67" i="14" s="1"/>
  <c r="B75" i="14"/>
  <c r="D75" i="14" s="1"/>
  <c r="C27" i="14"/>
  <c r="B44" i="14"/>
  <c r="D44" i="14" s="1"/>
  <c r="B48" i="14"/>
  <c r="D48" i="14" s="1"/>
  <c r="B50" i="14"/>
  <c r="D50" i="14" s="1"/>
  <c r="B54" i="14"/>
  <c r="D54" i="14" s="1"/>
  <c r="B58" i="14"/>
  <c r="D58" i="14" s="1"/>
  <c r="B62" i="14"/>
  <c r="D62" i="14" s="1"/>
  <c r="B68" i="14"/>
  <c r="D68" i="14" s="1"/>
  <c r="B72" i="14"/>
  <c r="D72" i="14" s="1"/>
  <c r="B94" i="14"/>
  <c r="D94" i="14" s="1"/>
  <c r="B98" i="14"/>
  <c r="D98" i="14" s="1"/>
  <c r="B102" i="14"/>
  <c r="D102" i="14" s="1"/>
  <c r="B106" i="14"/>
  <c r="D106" i="14" s="1"/>
  <c r="B108" i="14"/>
  <c r="D108" i="14" s="1"/>
  <c r="B110" i="14"/>
  <c r="D110" i="14" s="1"/>
  <c r="B43" i="14"/>
  <c r="D43" i="14" s="1"/>
  <c r="B49" i="14"/>
  <c r="D49" i="14" s="1"/>
  <c r="B55" i="14"/>
  <c r="D55" i="14" s="1"/>
  <c r="B63" i="14"/>
  <c r="D63" i="14" s="1"/>
  <c r="B69" i="14"/>
  <c r="D69" i="14" s="1"/>
  <c r="B73" i="14"/>
  <c r="D73" i="14" s="1"/>
  <c r="C12" i="14"/>
  <c r="C13" i="14"/>
  <c r="C14" i="14"/>
  <c r="C15" i="14"/>
  <c r="C16" i="14"/>
  <c r="C17" i="14"/>
  <c r="C18" i="14"/>
  <c r="C19" i="14"/>
  <c r="C20" i="14"/>
  <c r="D22" i="14"/>
  <c r="D23" i="14"/>
  <c r="B40" i="14"/>
  <c r="D40" i="14" s="1"/>
  <c r="B42" i="14"/>
  <c r="D42" i="14" s="1"/>
  <c r="B46" i="14"/>
  <c r="D46" i="14" s="1"/>
  <c r="B52" i="14"/>
  <c r="D52" i="14" s="1"/>
  <c r="B56" i="14"/>
  <c r="D56" i="14" s="1"/>
  <c r="B60" i="14"/>
  <c r="D60" i="14" s="1"/>
  <c r="B64" i="14"/>
  <c r="D64" i="14" s="1"/>
  <c r="B66" i="14"/>
  <c r="D66" i="14" s="1"/>
  <c r="B70" i="14"/>
  <c r="D70" i="14" s="1"/>
  <c r="B74" i="14"/>
  <c r="D74" i="14" s="1"/>
  <c r="B76" i="14"/>
  <c r="D76" i="14" s="1"/>
  <c r="B78" i="14"/>
  <c r="D78" i="14" s="1"/>
  <c r="B80" i="14"/>
  <c r="D80" i="14" s="1"/>
  <c r="B82" i="14"/>
  <c r="D82" i="14" s="1"/>
  <c r="B84" i="14"/>
  <c r="D84" i="14" s="1"/>
  <c r="B86" i="14"/>
  <c r="D86" i="14" s="1"/>
  <c r="B88" i="14"/>
  <c r="D88" i="14" s="1"/>
  <c r="B90" i="14"/>
  <c r="D90" i="14" s="1"/>
  <c r="B92" i="14"/>
  <c r="D92" i="14" s="1"/>
  <c r="B96" i="14"/>
  <c r="D96" i="14" s="1"/>
  <c r="B100" i="14"/>
  <c r="D100" i="14" s="1"/>
  <c r="B104" i="14"/>
  <c r="D104" i="14" s="1"/>
  <c r="C26" i="14"/>
  <c r="B31" i="14"/>
  <c r="D31" i="14" s="1"/>
  <c r="B34" i="14"/>
  <c r="D34" i="14" s="1"/>
  <c r="C113" i="14"/>
  <c r="B45" i="14"/>
  <c r="D45" i="14" s="1"/>
  <c r="B51" i="14"/>
  <c r="D51" i="14" s="1"/>
  <c r="B57" i="14"/>
  <c r="D57" i="14" s="1"/>
  <c r="B61" i="14"/>
  <c r="D61" i="14" s="1"/>
  <c r="B65" i="14"/>
  <c r="D65" i="14" s="1"/>
  <c r="B71" i="14"/>
  <c r="D71" i="14" s="1"/>
  <c r="B77" i="14"/>
  <c r="D77" i="14" s="1"/>
  <c r="B79" i="14"/>
  <c r="D79" i="14" s="1"/>
  <c r="B81" i="14"/>
  <c r="D81" i="14" s="1"/>
  <c r="B83" i="14"/>
  <c r="D83" i="14" s="1"/>
  <c r="B85" i="14"/>
  <c r="D85" i="14" s="1"/>
  <c r="B87" i="14"/>
  <c r="D87" i="14" s="1"/>
  <c r="B89" i="14"/>
  <c r="D89" i="14" s="1"/>
  <c r="B91" i="14"/>
  <c r="D91" i="14" s="1"/>
  <c r="B93" i="14"/>
  <c r="D93" i="14" s="1"/>
  <c r="B95" i="14"/>
  <c r="D95" i="14" s="1"/>
  <c r="B97" i="14"/>
  <c r="D97" i="14" s="1"/>
  <c r="B99" i="14"/>
  <c r="D99" i="14" s="1"/>
  <c r="B101" i="14"/>
  <c r="D101" i="14" s="1"/>
  <c r="B103" i="14"/>
  <c r="D103" i="14" s="1"/>
  <c r="B105" i="14"/>
  <c r="D105" i="14" s="1"/>
  <c r="B107" i="14"/>
  <c r="D107" i="14" s="1"/>
  <c r="B109" i="14"/>
  <c r="D109" i="14" s="1"/>
  <c r="B111" i="14"/>
  <c r="D111" i="14" s="1"/>
  <c r="B33" i="14"/>
  <c r="D33" i="14" s="1"/>
  <c r="B35" i="14"/>
  <c r="D35" i="14" s="1"/>
  <c r="C114" i="14"/>
  <c r="C91" i="9"/>
  <c r="C69" i="9"/>
  <c r="C62" i="9"/>
  <c r="C70" i="9"/>
  <c r="F29" i="10"/>
  <c r="D29" i="10" s="1"/>
  <c r="F41" i="10"/>
  <c r="D41" i="10" s="1"/>
  <c r="C74" i="9"/>
  <c r="F32" i="10"/>
  <c r="D32" i="10" s="1"/>
  <c r="F37" i="10"/>
  <c r="D37" i="10" s="1"/>
  <c r="F25" i="10"/>
  <c r="F13" i="10"/>
  <c r="D13" i="10" s="1"/>
  <c r="C27" i="9"/>
  <c r="C42" i="9"/>
  <c r="C75" i="9"/>
  <c r="C43" i="9"/>
  <c r="E49" i="3"/>
  <c r="D49" i="3" s="1"/>
  <c r="F33" i="10"/>
  <c r="D33" i="10" s="1"/>
  <c r="F21" i="10"/>
  <c r="D21" i="10" s="1"/>
  <c r="E38" i="3"/>
  <c r="D38" i="3" s="1"/>
  <c r="F24" i="10"/>
  <c r="D24" i="10" s="1"/>
  <c r="C40" i="9"/>
  <c r="C103" i="9"/>
  <c r="F40" i="10"/>
  <c r="D40" i="10" s="1"/>
  <c r="F20" i="10"/>
  <c r="D20" i="10" s="1"/>
  <c r="C92" i="9"/>
  <c r="C49" i="9"/>
  <c r="C15" i="9"/>
  <c r="C105" i="9"/>
  <c r="F45" i="10"/>
  <c r="D45" i="10" s="1"/>
  <c r="F36" i="10"/>
  <c r="D36" i="10" s="1"/>
  <c r="F28" i="10"/>
  <c r="D28" i="10" s="1"/>
  <c r="F44" i="10"/>
  <c r="D44" i="10" s="1"/>
  <c r="E26" i="3"/>
  <c r="D26" i="3" s="1"/>
  <c r="E84" i="10"/>
  <c r="C12" i="9"/>
  <c r="C16" i="9"/>
  <c r="C63" i="9"/>
  <c r="C72" i="9"/>
  <c r="C51" i="9"/>
  <c r="C79" i="9"/>
  <c r="E22" i="3"/>
  <c r="D22" i="3" s="1"/>
  <c r="E46" i="3"/>
  <c r="D46" i="3" s="1"/>
  <c r="E39" i="3"/>
  <c r="D39" i="3" s="1"/>
  <c r="F101" i="10"/>
  <c r="E34" i="3"/>
  <c r="D34" i="3" s="1"/>
  <c r="E24" i="3"/>
  <c r="D24" i="3" s="1"/>
  <c r="E47" i="3"/>
  <c r="D47" i="3" s="1"/>
  <c r="E52" i="3"/>
  <c r="D52" i="3" s="1"/>
  <c r="C95" i="9"/>
  <c r="C18" i="9"/>
  <c r="E14" i="3"/>
  <c r="D14" i="3" s="1"/>
  <c r="E23" i="3"/>
  <c r="D23" i="3" s="1"/>
  <c r="C45" i="9"/>
  <c r="C64" i="9"/>
  <c r="C71" i="9"/>
  <c r="C90" i="9"/>
  <c r="C73" i="9"/>
  <c r="C97" i="9"/>
  <c r="E11" i="3"/>
  <c r="D11" i="3" s="1"/>
  <c r="D61" i="9"/>
  <c r="C17" i="9"/>
  <c r="C52" i="9"/>
  <c r="C66" i="9"/>
  <c r="E16" i="3"/>
  <c r="D16" i="3" s="1"/>
  <c r="C77" i="9"/>
  <c r="E29" i="3"/>
  <c r="D29" i="3" s="1"/>
  <c r="E48" i="3"/>
  <c r="D48" i="3" s="1"/>
  <c r="E18" i="3"/>
  <c r="D18" i="3" s="1"/>
  <c r="E53" i="3"/>
  <c r="D53" i="3" s="1"/>
  <c r="E36" i="3"/>
  <c r="D36" i="3" s="1"/>
  <c r="E40" i="3"/>
  <c r="D40" i="3" s="1"/>
  <c r="E17" i="3"/>
  <c r="D17" i="3" s="1"/>
  <c r="E28" i="3"/>
  <c r="D28" i="3" s="1"/>
  <c r="E27" i="3"/>
  <c r="D27" i="3" s="1"/>
  <c r="E25" i="3"/>
  <c r="D25" i="3" s="1"/>
  <c r="E30" i="3"/>
  <c r="D30" i="3" s="1"/>
  <c r="E51" i="3"/>
  <c r="D51" i="3" s="1"/>
  <c r="E20" i="3"/>
  <c r="D20" i="3" s="1"/>
  <c r="E19" i="3"/>
  <c r="D19" i="3" s="1"/>
  <c r="E35" i="3"/>
  <c r="D35" i="3" s="1"/>
  <c r="E43" i="3"/>
  <c r="D43" i="3" s="1"/>
  <c r="E33" i="3"/>
  <c r="D33" i="3" s="1"/>
  <c r="D48" i="9"/>
  <c r="C48" i="9"/>
  <c r="C100" i="9"/>
  <c r="C89" i="9"/>
  <c r="F49" i="10"/>
  <c r="D49" i="10" s="1"/>
  <c r="E96" i="10"/>
  <c r="E63" i="10"/>
  <c r="E88" i="10"/>
  <c r="C86" i="9"/>
  <c r="C85" i="9"/>
  <c r="C113" i="9"/>
  <c r="C82" i="9"/>
  <c r="D14" i="9"/>
  <c r="C14" i="9"/>
  <c r="D58" i="9"/>
  <c r="C58" i="9"/>
  <c r="D39" i="9"/>
  <c r="C39" i="9"/>
  <c r="D30" i="9"/>
  <c r="C30" i="9"/>
  <c r="D44" i="9"/>
  <c r="C44" i="9"/>
  <c r="D26" i="9"/>
  <c r="C26" i="9"/>
  <c r="E99" i="10"/>
  <c r="C98" i="9"/>
  <c r="E60" i="10"/>
  <c r="E68" i="10"/>
  <c r="C102" i="9"/>
  <c r="D34" i="9"/>
  <c r="C34" i="9"/>
  <c r="D55" i="9"/>
  <c r="C55" i="9"/>
  <c r="C11" i="9"/>
  <c r="D11" i="9"/>
  <c r="C53" i="9"/>
  <c r="D53" i="9"/>
  <c r="D65" i="9"/>
  <c r="E12" i="3"/>
  <c r="D12" i="3" s="1"/>
  <c r="F53" i="10"/>
  <c r="D53" i="10" s="1"/>
  <c r="C76" i="9"/>
  <c r="C57" i="9"/>
  <c r="D57" i="9"/>
  <c r="D33" i="9"/>
  <c r="C33" i="9"/>
  <c r="D54" i="9"/>
  <c r="C54" i="9"/>
  <c r="D36" i="9"/>
  <c r="C36" i="9"/>
  <c r="C13" i="9"/>
  <c r="D13" i="9"/>
  <c r="D19" i="9"/>
  <c r="C19" i="9"/>
  <c r="D59" i="9"/>
  <c r="C59" i="9"/>
  <c r="C46" i="9"/>
  <c r="D46" i="9"/>
  <c r="C104" i="9"/>
  <c r="C93" i="9"/>
  <c r="E15" i="3"/>
  <c r="D15" i="3" s="1"/>
  <c r="E21" i="3"/>
  <c r="D21" i="3" s="1"/>
  <c r="E44" i="3"/>
  <c r="D44" i="3" s="1"/>
  <c r="E41" i="3"/>
  <c r="D41" i="3" s="1"/>
  <c r="F52" i="10"/>
  <c r="D52" i="10" s="1"/>
  <c r="C109" i="9"/>
  <c r="C50" i="9"/>
  <c r="C41" i="9"/>
  <c r="C28" i="9"/>
  <c r="C83" i="9"/>
  <c r="B112" i="9"/>
  <c r="D112" i="9" s="1"/>
  <c r="C88" i="9"/>
  <c r="D88" i="9"/>
  <c r="C110" i="9"/>
  <c r="C101" i="9"/>
  <c r="C94" i="9"/>
  <c r="C78" i="9"/>
  <c r="C107" i="9"/>
  <c r="C87" i="9"/>
  <c r="C67" i="9"/>
  <c r="C60" i="9"/>
  <c r="C80" i="9"/>
  <c r="C96" i="9"/>
  <c r="C108" i="9"/>
  <c r="B106" i="9"/>
  <c r="D106" i="9" s="1"/>
  <c r="E13" i="3"/>
  <c r="D13" i="3" s="1"/>
  <c r="E37" i="3"/>
  <c r="D37" i="3" s="1"/>
  <c r="F48" i="10"/>
  <c r="D48" i="10" s="1"/>
  <c r="F98" i="10"/>
  <c r="D98" i="10" s="1"/>
  <c r="F51" i="10"/>
  <c r="D51" i="10" s="1"/>
  <c r="F94" i="10"/>
  <c r="D94" i="10" s="1"/>
  <c r="F47" i="10"/>
  <c r="D47" i="10" s="1"/>
  <c r="F90" i="10"/>
  <c r="D90" i="10" s="1"/>
  <c r="F43" i="10"/>
  <c r="D43" i="10" s="1"/>
  <c r="F86" i="10"/>
  <c r="D86" i="10" s="1"/>
  <c r="E86" i="10" s="1"/>
  <c r="F39" i="10"/>
  <c r="D39" i="10" s="1"/>
  <c r="F82" i="10"/>
  <c r="D82" i="10" s="1"/>
  <c r="E82" i="10" s="1"/>
  <c r="F35" i="10"/>
  <c r="D35" i="10" s="1"/>
  <c r="F78" i="10"/>
  <c r="D78" i="10" s="1"/>
  <c r="F31" i="10"/>
  <c r="D31" i="10" s="1"/>
  <c r="F74" i="10"/>
  <c r="F27" i="10"/>
  <c r="F70" i="10"/>
  <c r="F23" i="10"/>
  <c r="F66" i="10"/>
  <c r="F19" i="10"/>
  <c r="F62" i="10"/>
  <c r="D62" i="10" s="1"/>
  <c r="F15" i="10"/>
  <c r="D15" i="10" s="1"/>
  <c r="F97" i="10"/>
  <c r="D97" i="10" s="1"/>
  <c r="F50" i="10"/>
  <c r="D50" i="10" s="1"/>
  <c r="F93" i="10"/>
  <c r="D93" i="10" s="1"/>
  <c r="F46" i="10"/>
  <c r="D46" i="10" s="1"/>
  <c r="F89" i="10"/>
  <c r="D89" i="10" s="1"/>
  <c r="E89" i="10" s="1"/>
  <c r="F42" i="10"/>
  <c r="D42" i="10" s="1"/>
  <c r="F85" i="10"/>
  <c r="D85" i="10" s="1"/>
  <c r="F38" i="10"/>
  <c r="D38" i="10" s="1"/>
  <c r="F81" i="10"/>
  <c r="D81" i="10" s="1"/>
  <c r="F34" i="10"/>
  <c r="D34" i="10" s="1"/>
  <c r="F77" i="10"/>
  <c r="D77" i="10" s="1"/>
  <c r="E77" i="10" s="1"/>
  <c r="F30" i="10"/>
  <c r="D30" i="10" s="1"/>
  <c r="F73" i="10"/>
  <c r="F26" i="10"/>
  <c r="F69" i="10"/>
  <c r="D69" i="10" s="1"/>
  <c r="E69" i="10" s="1"/>
  <c r="F22" i="10"/>
  <c r="D22" i="10" s="1"/>
  <c r="F65" i="10"/>
  <c r="D65" i="10" s="1"/>
  <c r="F18" i="10"/>
  <c r="D18" i="10" s="1"/>
  <c r="F61" i="10"/>
  <c r="D61" i="10" s="1"/>
  <c r="E61" i="10" s="1"/>
  <c r="F14" i="10"/>
  <c r="D14" i="10" s="1"/>
  <c r="C81" i="9"/>
  <c r="C99" i="9"/>
  <c r="C84" i="9"/>
  <c r="C68" i="9"/>
  <c r="F59" i="10"/>
  <c r="D59" i="10" s="1"/>
  <c r="E59" i="10" s="1"/>
  <c r="E94" i="10" l="1"/>
  <c r="E46" i="10"/>
  <c r="E51" i="10"/>
  <c r="E78" i="10"/>
  <c r="E98" i="10"/>
  <c r="E90" i="10"/>
  <c r="E97" i="10"/>
  <c r="E81" i="10"/>
  <c r="E62" i="10"/>
  <c r="E65" i="10"/>
  <c r="E85" i="10"/>
  <c r="E43" i="10"/>
  <c r="E61" i="15"/>
  <c r="G33" i="15"/>
  <c r="G32" i="10"/>
  <c r="E32" i="10" s="1"/>
  <c r="G36" i="10"/>
  <c r="E36" i="10" s="1"/>
  <c r="G37" i="15"/>
  <c r="G18" i="10"/>
  <c r="E18" i="10" s="1"/>
  <c r="G19" i="15"/>
  <c r="E19" i="15" s="1"/>
  <c r="G40" i="10"/>
  <c r="E40" i="10" s="1"/>
  <c r="G41" i="15"/>
  <c r="F92" i="15"/>
  <c r="D92" i="15" s="1"/>
  <c r="E92" i="15" s="1"/>
  <c r="F45" i="15"/>
  <c r="D45" i="15" s="1"/>
  <c r="G38" i="10"/>
  <c r="E38" i="10" s="1"/>
  <c r="G39" i="15"/>
  <c r="G20" i="10"/>
  <c r="E20" i="10" s="1"/>
  <c r="G21" i="15"/>
  <c r="G41" i="10"/>
  <c r="E41" i="10" s="1"/>
  <c r="G42" i="15"/>
  <c r="G24" i="10"/>
  <c r="E24" i="10" s="1"/>
  <c r="G25" i="15"/>
  <c r="G47" i="10"/>
  <c r="G48" i="15"/>
  <c r="G27" i="10"/>
  <c r="D27" i="10" s="1"/>
  <c r="G28" i="15"/>
  <c r="D28" i="15" s="1"/>
  <c r="F39" i="15"/>
  <c r="D39" i="15" s="1"/>
  <c r="F86" i="15"/>
  <c r="D86" i="15" s="1"/>
  <c r="E86" i="15" s="1"/>
  <c r="F85" i="15"/>
  <c r="D85" i="15" s="1"/>
  <c r="E85" i="15" s="1"/>
  <c r="F38" i="15"/>
  <c r="D38" i="15" s="1"/>
  <c r="F87" i="15"/>
  <c r="D87" i="15" s="1"/>
  <c r="E87" i="15" s="1"/>
  <c r="F40" i="15"/>
  <c r="D40" i="15" s="1"/>
  <c r="E70" i="15"/>
  <c r="E69" i="15"/>
  <c r="G14" i="10"/>
  <c r="E14" i="10" s="1"/>
  <c r="G15" i="15"/>
  <c r="E15" i="15" s="1"/>
  <c r="G37" i="10"/>
  <c r="E37" i="10" s="1"/>
  <c r="G38" i="15"/>
  <c r="G15" i="10"/>
  <c r="E15" i="10" s="1"/>
  <c r="G16" i="15"/>
  <c r="E16" i="15" s="1"/>
  <c r="G23" i="10"/>
  <c r="D23" i="10" s="1"/>
  <c r="G24" i="15"/>
  <c r="D24" i="15" s="1"/>
  <c r="G21" i="10"/>
  <c r="G22" i="15"/>
  <c r="E22" i="15" s="1"/>
  <c r="G54" i="10"/>
  <c r="D54" i="10" s="1"/>
  <c r="G55" i="15"/>
  <c r="D55" i="15" s="1"/>
  <c r="F36" i="15"/>
  <c r="D36" i="15" s="1"/>
  <c r="F83" i="15"/>
  <c r="D83" i="15" s="1"/>
  <c r="E83" i="15" s="1"/>
  <c r="G42" i="10"/>
  <c r="E42" i="10" s="1"/>
  <c r="G43" i="15"/>
  <c r="G13" i="10"/>
  <c r="E13" i="10" s="1"/>
  <c r="G14" i="15"/>
  <c r="E14" i="15" s="1"/>
  <c r="G52" i="10"/>
  <c r="E52" i="10" s="1"/>
  <c r="G53" i="15"/>
  <c r="G19" i="10"/>
  <c r="D19" i="10" s="1"/>
  <c r="G20" i="15"/>
  <c r="D20" i="15" s="1"/>
  <c r="G12" i="10"/>
  <c r="E12" i="10" s="1"/>
  <c r="G13" i="15"/>
  <c r="E13" i="15" s="1"/>
  <c r="F94" i="15"/>
  <c r="D94" i="15" s="1"/>
  <c r="E94" i="15" s="1"/>
  <c r="F47" i="15"/>
  <c r="D47" i="15" s="1"/>
  <c r="E47" i="15" s="1"/>
  <c r="F82" i="15"/>
  <c r="D82" i="15" s="1"/>
  <c r="E82" i="15" s="1"/>
  <c r="F35" i="15"/>
  <c r="D35" i="15" s="1"/>
  <c r="F77" i="15"/>
  <c r="D77" i="15" s="1"/>
  <c r="E77" i="15" s="1"/>
  <c r="F30" i="15"/>
  <c r="D30" i="15" s="1"/>
  <c r="G53" i="10"/>
  <c r="E53" i="10" s="1"/>
  <c r="G54" i="15"/>
  <c r="G39" i="10"/>
  <c r="E39" i="10" s="1"/>
  <c r="G40" i="15"/>
  <c r="F89" i="15"/>
  <c r="D89" i="15" s="1"/>
  <c r="E89" i="15" s="1"/>
  <c r="F42" i="15"/>
  <c r="D42" i="15" s="1"/>
  <c r="F100" i="15"/>
  <c r="D100" i="15" s="1"/>
  <c r="E100" i="15" s="1"/>
  <c r="F53" i="15"/>
  <c r="D53" i="15" s="1"/>
  <c r="C80" i="14"/>
  <c r="F79" i="15"/>
  <c r="D79" i="15" s="1"/>
  <c r="E79" i="15" s="1"/>
  <c r="F32" i="15"/>
  <c r="D32" i="15" s="1"/>
  <c r="F76" i="15"/>
  <c r="D76" i="15" s="1"/>
  <c r="E76" i="15" s="1"/>
  <c r="F29" i="15"/>
  <c r="D29" i="15" s="1"/>
  <c r="E66" i="15"/>
  <c r="G49" i="10"/>
  <c r="E49" i="10" s="1"/>
  <c r="G50" i="15"/>
  <c r="G22" i="10"/>
  <c r="G23" i="15"/>
  <c r="E23" i="15" s="1"/>
  <c r="G30" i="10"/>
  <c r="E30" i="10" s="1"/>
  <c r="G31" i="15"/>
  <c r="F72" i="15"/>
  <c r="D72" i="15" s="1"/>
  <c r="E72" i="15" s="1"/>
  <c r="F25" i="15"/>
  <c r="D25" i="15" s="1"/>
  <c r="F97" i="15"/>
  <c r="D97" i="15" s="1"/>
  <c r="E97" i="15" s="1"/>
  <c r="F50" i="15"/>
  <c r="D50" i="15" s="1"/>
  <c r="F81" i="15"/>
  <c r="D81" i="15" s="1"/>
  <c r="E81" i="15" s="1"/>
  <c r="F34" i="15"/>
  <c r="D34" i="15" s="1"/>
  <c r="E34" i="15" s="1"/>
  <c r="G48" i="10"/>
  <c r="E48" i="10" s="1"/>
  <c r="G49" i="15"/>
  <c r="E93" i="10"/>
  <c r="G16" i="10"/>
  <c r="E16" i="10" s="1"/>
  <c r="G17" i="15"/>
  <c r="G25" i="10"/>
  <c r="D25" i="10" s="1"/>
  <c r="G26" i="15"/>
  <c r="D26" i="15" s="1"/>
  <c r="F95" i="15"/>
  <c r="D95" i="15" s="1"/>
  <c r="E95" i="15" s="1"/>
  <c r="F48" i="15"/>
  <c r="D48" i="15" s="1"/>
  <c r="F98" i="15"/>
  <c r="D98" i="15" s="1"/>
  <c r="E98" i="15" s="1"/>
  <c r="F51" i="15"/>
  <c r="D51" i="15" s="1"/>
  <c r="F93" i="15"/>
  <c r="D93" i="15" s="1"/>
  <c r="E93" i="15" s="1"/>
  <c r="F46" i="15"/>
  <c r="D46" i="15" s="1"/>
  <c r="F101" i="15"/>
  <c r="D101" i="15" s="1"/>
  <c r="E101" i="15" s="1"/>
  <c r="F54" i="15"/>
  <c r="D54" i="15" s="1"/>
  <c r="F33" i="15"/>
  <c r="D33" i="15" s="1"/>
  <c r="F80" i="15"/>
  <c r="D80" i="15" s="1"/>
  <c r="E80" i="15" s="1"/>
  <c r="F21" i="15"/>
  <c r="D21" i="15" s="1"/>
  <c r="F68" i="15"/>
  <c r="D68" i="15" s="1"/>
  <c r="E68" i="15" s="1"/>
  <c r="E62" i="15"/>
  <c r="G45" i="10"/>
  <c r="E45" i="10" s="1"/>
  <c r="G46" i="15"/>
  <c r="G31" i="10"/>
  <c r="E31" i="10" s="1"/>
  <c r="G32" i="15"/>
  <c r="G26" i="10"/>
  <c r="D26" i="10" s="1"/>
  <c r="G27" i="15"/>
  <c r="D27" i="15" s="1"/>
  <c r="G34" i="10"/>
  <c r="E34" i="10" s="1"/>
  <c r="G35" i="15"/>
  <c r="E35" i="15" s="1"/>
  <c r="G28" i="10"/>
  <c r="E28" i="10" s="1"/>
  <c r="G29" i="15"/>
  <c r="G35" i="10"/>
  <c r="E35" i="10" s="1"/>
  <c r="G36" i="15"/>
  <c r="G50" i="10"/>
  <c r="E50" i="10" s="1"/>
  <c r="G51" i="15"/>
  <c r="F84" i="15"/>
  <c r="D84" i="15" s="1"/>
  <c r="E84" i="15" s="1"/>
  <c r="F37" i="15"/>
  <c r="D37" i="15" s="1"/>
  <c r="F49" i="15"/>
  <c r="D49" i="15" s="1"/>
  <c r="F96" i="15"/>
  <c r="D96" i="15" s="1"/>
  <c r="E96" i="15" s="1"/>
  <c r="F91" i="15"/>
  <c r="D91" i="15" s="1"/>
  <c r="E91" i="15" s="1"/>
  <c r="F44" i="15"/>
  <c r="D44" i="15" s="1"/>
  <c r="E44" i="15" s="1"/>
  <c r="F65" i="15"/>
  <c r="D65" i="15" s="1"/>
  <c r="F18" i="15"/>
  <c r="D18" i="15" s="1"/>
  <c r="F78" i="15"/>
  <c r="D78" i="15" s="1"/>
  <c r="E78" i="15" s="1"/>
  <c r="F31" i="15"/>
  <c r="D31" i="15" s="1"/>
  <c r="G44" i="10"/>
  <c r="E44" i="10" s="1"/>
  <c r="G45" i="15"/>
  <c r="E45" i="15" s="1"/>
  <c r="G29" i="10"/>
  <c r="E29" i="10" s="1"/>
  <c r="G30" i="15"/>
  <c r="E30" i="15" s="1"/>
  <c r="G17" i="10"/>
  <c r="E17" i="10" s="1"/>
  <c r="G18" i="15"/>
  <c r="F41" i="15"/>
  <c r="D41" i="15" s="1"/>
  <c r="F88" i="15"/>
  <c r="D88" i="15" s="1"/>
  <c r="E88" i="15" s="1"/>
  <c r="F64" i="15"/>
  <c r="D64" i="15" s="1"/>
  <c r="E64" i="15" s="1"/>
  <c r="F17" i="15"/>
  <c r="D17" i="15" s="1"/>
  <c r="F90" i="15"/>
  <c r="D90" i="15" s="1"/>
  <c r="E90" i="15" s="1"/>
  <c r="F43" i="15"/>
  <c r="D43" i="15" s="1"/>
  <c r="F99" i="15"/>
  <c r="D99" i="15" s="1"/>
  <c r="E99" i="15" s="1"/>
  <c r="F52" i="15"/>
  <c r="D52" i="15" s="1"/>
  <c r="E52" i="15" s="1"/>
  <c r="E60" i="15"/>
  <c r="E65" i="15"/>
  <c r="C40" i="14"/>
  <c r="C70" i="14"/>
  <c r="C100" i="14"/>
  <c r="C56" i="14"/>
  <c r="C88" i="14"/>
  <c r="C92" i="14"/>
  <c r="C76" i="14"/>
  <c r="C46" i="14"/>
  <c r="C73" i="14"/>
  <c r="C63" i="14"/>
  <c r="C49" i="14"/>
  <c r="C84" i="14"/>
  <c r="C64" i="14"/>
  <c r="C69" i="14"/>
  <c r="C55" i="14"/>
  <c r="C43" i="14"/>
  <c r="C104" i="14"/>
  <c r="C96" i="14"/>
  <c r="C90" i="14"/>
  <c r="C86" i="14"/>
  <c r="C82" i="14"/>
  <c r="C78" i="14"/>
  <c r="C74" i="14"/>
  <c r="C66" i="14"/>
  <c r="C60" i="14"/>
  <c r="C52" i="14"/>
  <c r="C42" i="14"/>
  <c r="C35" i="14"/>
  <c r="C109" i="14"/>
  <c r="C105" i="14"/>
  <c r="C101" i="14"/>
  <c r="C97" i="14"/>
  <c r="C93" i="14"/>
  <c r="C89" i="14"/>
  <c r="C85" i="14"/>
  <c r="C81" i="14"/>
  <c r="C77" i="14"/>
  <c r="C65" i="14"/>
  <c r="C57" i="14"/>
  <c r="C45" i="14"/>
  <c r="C31" i="14"/>
  <c r="C110" i="14"/>
  <c r="C106" i="14"/>
  <c r="C98" i="14"/>
  <c r="C72" i="14"/>
  <c r="C62" i="14"/>
  <c r="C54" i="14"/>
  <c r="C48" i="14"/>
  <c r="C67" i="14"/>
  <c r="C53" i="14"/>
  <c r="C41" i="14"/>
  <c r="C111" i="14"/>
  <c r="C107" i="14"/>
  <c r="C103" i="14"/>
  <c r="C99" i="14"/>
  <c r="C95" i="14"/>
  <c r="C91" i="14"/>
  <c r="C87" i="14"/>
  <c r="C83" i="14"/>
  <c r="C79" i="14"/>
  <c r="C71" i="14"/>
  <c r="C61" i="14"/>
  <c r="C51" i="14"/>
  <c r="C33" i="14"/>
  <c r="C34" i="14"/>
  <c r="C108" i="14"/>
  <c r="C102" i="14"/>
  <c r="C94" i="14"/>
  <c r="C68" i="14"/>
  <c r="C58" i="14"/>
  <c r="C50" i="14"/>
  <c r="C44" i="14"/>
  <c r="C75" i="14"/>
  <c r="C59" i="14"/>
  <c r="C47" i="14"/>
  <c r="E21" i="10"/>
  <c r="E47" i="10"/>
  <c r="E22" i="10"/>
  <c r="C112" i="9"/>
  <c r="C106" i="9"/>
  <c r="E38" i="15" l="1"/>
  <c r="E36" i="15"/>
  <c r="E33" i="15"/>
  <c r="E31" i="15"/>
  <c r="E32" i="15"/>
  <c r="E46" i="15"/>
  <c r="E17" i="15"/>
  <c r="E48" i="15"/>
  <c r="E43" i="15"/>
  <c r="E25" i="15"/>
  <c r="E41" i="15"/>
  <c r="E49" i="15"/>
  <c r="E51" i="15"/>
  <c r="E40" i="15"/>
  <c r="E42" i="15"/>
  <c r="E18" i="15"/>
  <c r="E50" i="15"/>
  <c r="E54" i="15"/>
  <c r="E21" i="15"/>
  <c r="E37" i="15"/>
  <c r="E29" i="15"/>
  <c r="E53" i="15"/>
  <c r="E39" i="15"/>
</calcChain>
</file>

<file path=xl/sharedStrings.xml><?xml version="1.0" encoding="utf-8"?>
<sst xmlns="http://schemas.openxmlformats.org/spreadsheetml/2006/main" count="894" uniqueCount="280">
  <si>
    <t>ANNEXE 1 - Durée du travail base 39h hebdomadaires</t>
  </si>
  <si>
    <t>Salaires minima garantis sur la base de 39h : 35h au salaire horaire de base + 4h majorées à 25%</t>
  </si>
  <si>
    <t>Fonctions</t>
  </si>
  <si>
    <t>1er assistant à la distribution des rôles cinéma</t>
  </si>
  <si>
    <t>1er assistant costume cinéma</t>
  </si>
  <si>
    <t>1er assistant décorateur cinéma</t>
  </si>
  <si>
    <t>1er assistant monteur cinéma</t>
  </si>
  <si>
    <t>1er assistant opérateur cinéma</t>
  </si>
  <si>
    <t>1er assistant réalisateur cinéma</t>
  </si>
  <si>
    <t>2ème assistant décorateur cinéma</t>
  </si>
  <si>
    <t>2ème assistant monteur cinéma</t>
  </si>
  <si>
    <t>2ème assistant opérateur cinéma</t>
  </si>
  <si>
    <t>2ème assistant réalisateur cinéma</t>
  </si>
  <si>
    <t>3ème assistant décorateur cinéma</t>
  </si>
  <si>
    <t>Accessoiriste de décor cinéma</t>
  </si>
  <si>
    <t>Accessoiriste de plateau cinéma</t>
  </si>
  <si>
    <t>Administrateur adjoint comptable cinéma</t>
  </si>
  <si>
    <t>Administrateur de production cinéma</t>
  </si>
  <si>
    <t>Animatronicien cinéma</t>
  </si>
  <si>
    <t>Assistant au chargé de la figuration cinéma</t>
  </si>
  <si>
    <t>Assistant bruiteur</t>
  </si>
  <si>
    <t>Assistant comptable de production cinéma</t>
  </si>
  <si>
    <t>Assistant effets physiques cinéma</t>
  </si>
  <si>
    <t>Assistant maquilleur cinéma</t>
  </si>
  <si>
    <t>Assistant mixeur cinéma</t>
  </si>
  <si>
    <t>Assistant monteur son</t>
  </si>
  <si>
    <t>Assistant scripte cinéma</t>
  </si>
  <si>
    <t>Auxiliaire de réalisation cinéma</t>
  </si>
  <si>
    <t>Auxiliaire de régie cinéma</t>
  </si>
  <si>
    <t>Bruiteur</t>
  </si>
  <si>
    <t>Cadreur cinéma</t>
  </si>
  <si>
    <t>Cadreur spécialisé cinéma</t>
  </si>
  <si>
    <t>Chargé de la figuration cinéma</t>
  </si>
  <si>
    <t>Chef coiffeur cinéma</t>
  </si>
  <si>
    <t>Chef constructeur cinéma</t>
  </si>
  <si>
    <t>Chef costumier cinéma</t>
  </si>
  <si>
    <t>Chef d'atelier costumes cinéma</t>
  </si>
  <si>
    <t>Chef décorateur cinéma</t>
  </si>
  <si>
    <t>Chef électricien de construction cinéma</t>
  </si>
  <si>
    <t>Chef électricien de prise de vues cinéma</t>
  </si>
  <si>
    <t>Chef machiniste de construction cinéma</t>
  </si>
  <si>
    <t>Chef machiniste de prise de vues cinéma</t>
  </si>
  <si>
    <t>Chef maquilleur cinéma</t>
  </si>
  <si>
    <t>Chef menuisier de décor cinéma</t>
  </si>
  <si>
    <t>Chef monteur cinéma</t>
  </si>
  <si>
    <t>Chef monteur son cinéma</t>
  </si>
  <si>
    <t>Chef opérateur du son cinéma</t>
  </si>
  <si>
    <t>Chef peintre de décor cinéma</t>
  </si>
  <si>
    <t>Chef sculpteur de décor cinéma</t>
  </si>
  <si>
    <t>Chef serrurier de décor cinéma</t>
  </si>
  <si>
    <t>Chef staffeur de décor cinéma</t>
  </si>
  <si>
    <t>Chef tapissier cinéma</t>
  </si>
  <si>
    <t>Coiffeur cinéma</t>
  </si>
  <si>
    <t>Conducteur de groupe cinéma</t>
  </si>
  <si>
    <t>Conseiller technique à la réalisation cinéma</t>
  </si>
  <si>
    <t>Coordinateur de post production cinéma</t>
  </si>
  <si>
    <t>Costumier cinéma</t>
  </si>
  <si>
    <t>Couturier cinéma</t>
  </si>
  <si>
    <t>Créateur de costumes cinéma</t>
  </si>
  <si>
    <t>Directeur de la photographie cinéma</t>
  </si>
  <si>
    <t>Directeur de production cinéma</t>
  </si>
  <si>
    <t>Electricien de construction de cinéma</t>
  </si>
  <si>
    <t>Electricien de prise de vues cinéma</t>
  </si>
  <si>
    <t>Ensemblier cinéma</t>
  </si>
  <si>
    <t>Ensemblier décorateur cinéma</t>
  </si>
  <si>
    <t>Habilleur cinéma</t>
  </si>
  <si>
    <t>Illustrateur de décors cinéma</t>
  </si>
  <si>
    <t>Infographiste de décors cinéma</t>
  </si>
  <si>
    <t>Machiniste de construction cinéma</t>
  </si>
  <si>
    <t>Machiniste de prise de vues cinéma</t>
  </si>
  <si>
    <t>Maçon de décor cinéma</t>
  </si>
  <si>
    <t>Maquettiste de décor cinéma</t>
  </si>
  <si>
    <t>Menuisier de décor cinéma</t>
  </si>
  <si>
    <t>Mixeur cinéma</t>
  </si>
  <si>
    <t>Peintre d'art de décor cinéma</t>
  </si>
  <si>
    <t>Peintre de décor cinéma</t>
  </si>
  <si>
    <t>Peintre en lettres de décor cinéma</t>
  </si>
  <si>
    <t>Peintre faux bois et patine décor cinéma</t>
  </si>
  <si>
    <t>Photographe de plateau cinéma</t>
  </si>
  <si>
    <t>Réalisateur de films publicitaires</t>
  </si>
  <si>
    <t>Régisseur adjoint cinéma</t>
  </si>
  <si>
    <t>Régisseur d'extérieurs cinéma</t>
  </si>
  <si>
    <t>Régisseur général cinéma</t>
  </si>
  <si>
    <t>Répétiteur cinéma</t>
  </si>
  <si>
    <t>Responsable des enfants cinéma</t>
  </si>
  <si>
    <t>Scripte cinéma</t>
  </si>
  <si>
    <t>Sculpteur de décor cinéma</t>
  </si>
  <si>
    <t>Secrétaire de production cinéma</t>
  </si>
  <si>
    <t>Serrurier de décor cinéma</t>
  </si>
  <si>
    <t>Sous chef menuisier de décor cinéma</t>
  </si>
  <si>
    <t>Sous chef peintre de décor cinéma</t>
  </si>
  <si>
    <t>Sous chef staffeur de décor cinéma</t>
  </si>
  <si>
    <t>Sous-chef électricien de décor cinéma</t>
  </si>
  <si>
    <t>Sous-chef électricien de prise de vues cinéma</t>
  </si>
  <si>
    <t>Sous-chef machiniste de décor cinéma</t>
  </si>
  <si>
    <t>Sous-chef machiniste de prise de vues cinéma</t>
  </si>
  <si>
    <t>Staffeur de décor cinéma</t>
  </si>
  <si>
    <t>Superviseur d'effets physiques cinéma</t>
  </si>
  <si>
    <t>Tapissier de décor cinéma</t>
  </si>
  <si>
    <t>Technicien d'appareils télécommandés (prise de vues) cinéma</t>
  </si>
  <si>
    <t>Technicien réalisateur 2ème équipe cinéma</t>
  </si>
  <si>
    <t>Technicien retour image cinéma</t>
  </si>
  <si>
    <t>Teinturier patineur costumes cinéma</t>
  </si>
  <si>
    <t xml:space="preserve">Montant de l'indemnité repas </t>
  </si>
  <si>
    <t xml:space="preserve">Montant de l'indemnité casse croûte </t>
  </si>
  <si>
    <t>Contrat d'une durée &lt; 5 mois</t>
  </si>
  <si>
    <t>Salaire minimum hebdomadaire</t>
  </si>
  <si>
    <t>Contrat hors production du film</t>
  </si>
  <si>
    <t>ANNEXE 2 - Durée du travail avec équivalence (tournage uniquement)</t>
  </si>
  <si>
    <t>HEBDOMADAIRE 5 JOURS</t>
  </si>
  <si>
    <t>HEBDOMADAIRE 6 JOURS</t>
  </si>
  <si>
    <t>Heures de travail effectif</t>
  </si>
  <si>
    <t>Durée dont équivalence</t>
  </si>
  <si>
    <t>N.B. : Les grilles de salaires minima garantis comprenant des durées d’équivalence ne sont pas obligatoirement applicables en période de tournage. En cas de recours à la grille de salaires minima garantis sur une base de 39h, les heures supplémentaires sont rémunérées conformément aux majorations prévues à l’article 37 du titre II de la convention collective.</t>
  </si>
  <si>
    <t>-</t>
  </si>
  <si>
    <r>
      <rPr>
        <b/>
        <sz val="11"/>
        <color rgb="FF000000"/>
        <rFont val="Tahoma"/>
        <family val="2"/>
      </rPr>
      <t xml:space="preserve">Rappel / Article 34 Titre II CCN : Engagement &lt; 1 semaine </t>
    </r>
    <r>
      <rPr>
        <sz val="11"/>
        <color rgb="FF000000"/>
        <rFont val="Tahoma"/>
        <family val="2"/>
      </rPr>
      <t>: Majoration du salaire horaire de base minimum garanti de 25%. Heures supplémentaires effectuées au-delà de la durée de 7 heures  majorées de 50 % du salaire horaire de base minimum garanti. Heures supplémentaires effectuées au-delà de la 10e heure majorées de 100 % du salaire horaire de base minimum garanti. La rémunération journalière minimale garantie ne peut être inférieure à 7 heures.</t>
    </r>
  </si>
  <si>
    <t>Valeur socle</t>
  </si>
  <si>
    <t>Pourcentage</t>
  </si>
  <si>
    <t>Engagement d'une semaine ou plus  - Salaire hebdomadaire</t>
  </si>
  <si>
    <t>Engagement inférieur à 5 jours consécutifs - Salaire journalier</t>
  </si>
  <si>
    <t>Engagement d'une semaine ou plus - Salaire hebdomadaire</t>
  </si>
  <si>
    <t>Annexe 1</t>
  </si>
  <si>
    <r>
      <t>Contrat d'une durée ≧ 5 mois</t>
    </r>
    <r>
      <rPr>
        <sz val="11"/>
        <color theme="0"/>
        <rFont val="Tahoma"/>
        <family val="2"/>
      </rPr>
      <t>*</t>
    </r>
  </si>
  <si>
    <t>Intéressement hebdomadaire</t>
  </si>
  <si>
    <t>Salaire minimum mensuel**</t>
  </si>
  <si>
    <t>REALISATEURS</t>
  </si>
  <si>
    <t>* Les contrats de 5 mois ou plus peuvent être suspendus en raison des impératifs de la production. La période de suspension du contrat ne donne pas lieu à rémunération seulement si elle est d'une durée égale ou supérieure à une semaine consécutive.
** Valable uniquement pour les films "annexe 1". Non applicable en annexe 3.</t>
  </si>
  <si>
    <t>Classification</t>
  </si>
  <si>
    <t>Niveau</t>
  </si>
  <si>
    <t>Qualification</t>
  </si>
  <si>
    <t>Salaire minimum mensuel - Base</t>
  </si>
  <si>
    <t>Complément autonomie</t>
  </si>
  <si>
    <t>Complément technicité</t>
  </si>
  <si>
    <t>Complément responsabilité</t>
  </si>
  <si>
    <t>Salaire minimum mensuel - 1 complément</t>
  </si>
  <si>
    <t>Salaire minimum mensuel - 2 compléments</t>
  </si>
  <si>
    <t>Salaire minimum mensuel - 3 compléments</t>
  </si>
  <si>
    <t>Cadre supérieur</t>
  </si>
  <si>
    <t>Niveau I ou expérience équivalente</t>
  </si>
  <si>
    <t>Hors niveau</t>
  </si>
  <si>
    <t>Cadre A</t>
  </si>
  <si>
    <t>Niveau II ou expérience équivalente</t>
  </si>
  <si>
    <t>Cadre B</t>
  </si>
  <si>
    <t>Niveau III ou expérience équivalente</t>
  </si>
  <si>
    <t>Agent de maîtrise</t>
  </si>
  <si>
    <t>Niveau IV ou expérience équivalente</t>
  </si>
  <si>
    <t>Employé(e) A</t>
  </si>
  <si>
    <t>Niveau V ou expérience équivalente</t>
  </si>
  <si>
    <t>Employé(e) B</t>
  </si>
  <si>
    <t>Pas de diplôme ou expérience nécessaire</t>
  </si>
  <si>
    <t>ANNEXE 4 B - Exemples d'emplois repères</t>
  </si>
  <si>
    <t>Directeur général</t>
  </si>
  <si>
    <t>Directeur administratif</t>
  </si>
  <si>
    <t>Directeur financier</t>
  </si>
  <si>
    <t>Contrôleur de gestion</t>
  </si>
  <si>
    <t>Chef comptable</t>
  </si>
  <si>
    <t>Chargé administratif</t>
  </si>
  <si>
    <t>Comptable</t>
  </si>
  <si>
    <t>Directeur juridique</t>
  </si>
  <si>
    <t>Juriste</t>
  </si>
  <si>
    <t>Assistant juridique</t>
  </si>
  <si>
    <t>Directeur des ressources humaines</t>
  </si>
  <si>
    <t>Assistant RH</t>
  </si>
  <si>
    <t>Directeur des moyens généraux</t>
  </si>
  <si>
    <t>Responsable informatique</t>
  </si>
  <si>
    <t xml:space="preserve">Agent d'accueil </t>
  </si>
  <si>
    <t>Standardiste</t>
  </si>
  <si>
    <t>Coursier</t>
  </si>
  <si>
    <t>Gardien</t>
  </si>
  <si>
    <t>Directeur Marketing</t>
  </si>
  <si>
    <t>Assistant Marketing</t>
  </si>
  <si>
    <t>Producteur exécutif</t>
  </si>
  <si>
    <t>Responsable du développement</t>
  </si>
  <si>
    <t xml:space="preserve">Responsable de ligne éditoriale </t>
  </si>
  <si>
    <t>Chargé des lignes éditoriales et du développement</t>
  </si>
  <si>
    <t>Directeur des productions</t>
  </si>
  <si>
    <t>Chargé des productions</t>
  </si>
  <si>
    <t>Chargé(e) des post-productions</t>
  </si>
  <si>
    <t>Assistant des productions</t>
  </si>
  <si>
    <t>Secrétaire</t>
  </si>
  <si>
    <t>Employé administratif</t>
  </si>
  <si>
    <t>FILMS DE LONG-METRAGE</t>
  </si>
  <si>
    <t>TOURNAGE</t>
  </si>
  <si>
    <t>Journée (8 heures)</t>
  </si>
  <si>
    <t>Semaine 5 jours</t>
  </si>
  <si>
    <t>Semaine 6 jours</t>
  </si>
  <si>
    <t>REPETITIONS</t>
  </si>
  <si>
    <t>Artistes chorégraphiques, lyriques et de cirque, musiciens</t>
  </si>
  <si>
    <t>Service 3h</t>
  </si>
  <si>
    <t>Service 2 x 3h</t>
  </si>
  <si>
    <t>Autres artistes (acteurs…)</t>
  </si>
  <si>
    <t>Service 4h</t>
  </si>
  <si>
    <t>Service 2 x 4h</t>
  </si>
  <si>
    <t>La rémunération au titre de l'article L. 212-4 alinéa 2 du code de la propriété intellectuelle pour l'exploitation de la prestation représente 33% du montant des minima indiqués ci-dessus (hors indemnité HMC de 16,73€ par jour).</t>
  </si>
  <si>
    <t>FILMS DE COURT-METRAGE</t>
  </si>
  <si>
    <t>Journée</t>
  </si>
  <si>
    <t>La rémunération au titre de l'article L. 212-4 alinéa 2 du code de la propriété intellectuelle pour l'exploitation de la prestation représente 20% du montant des minima indiqués ci-dessus.</t>
  </si>
  <si>
    <t>ARTISTES INTERPRETES</t>
  </si>
  <si>
    <t>ACTEURS DE COMPLEMENT</t>
  </si>
  <si>
    <t>Salaire minimum garanti 2022</t>
  </si>
  <si>
    <t>Rémunération au cachet - Chapitre X  du Titre II</t>
  </si>
  <si>
    <t>Salaire minimum garanti</t>
  </si>
  <si>
    <t>Taux horaire</t>
  </si>
  <si>
    <t>Montant intéressement</t>
  </si>
  <si>
    <t>Salaire de référence</t>
  </si>
  <si>
    <t>Emploi</t>
  </si>
  <si>
    <t>5 jours</t>
  </si>
  <si>
    <t>6 jours</t>
  </si>
  <si>
    <t>Figurant</t>
  </si>
  <si>
    <t>Silhouette muette</t>
  </si>
  <si>
    <t>Doublure simple (lumière-cadrage ou image ou texte)</t>
  </si>
  <si>
    <t>Doublure polyvalente</t>
  </si>
  <si>
    <t>Par jour : 8h de travail effectif + majoration engagement de courte durée de 10%</t>
  </si>
  <si>
    <t>Par semaine 5 jours : 40h de travail effectif dont 5h majorées à 25%</t>
  </si>
  <si>
    <t>Par semaine 6 jours : 48h de travail effectif dont 13h majorées à 25%</t>
  </si>
  <si>
    <r>
      <rPr>
        <b/>
        <sz val="11"/>
        <color rgb="FF000000"/>
        <rFont val="Tahoma"/>
        <family val="2"/>
      </rPr>
      <t xml:space="preserve">Rappel / Article 34 Titre II CCN : Engagement &lt; 1 semaine </t>
    </r>
    <r>
      <rPr>
        <sz val="11"/>
        <color rgb="FF000000"/>
        <rFont val="Tahoma"/>
        <family val="2"/>
      </rPr>
      <t>: Majoration du salaire horaire de base minimum garanti de 25%. Heures supplémentaires effectuées au-delà de la durée de 7 heures  majorées de 50 % du salaire horaire de base minimum garanti. Heures supplémentaires effectuées au-delà de la 10e heure majorées de 100 % du salaire horaire de base minimum garanti.
La rémunération journalière minimale garantie ne peut être inférieure à 7 heures.</t>
    </r>
  </si>
  <si>
    <r>
      <t xml:space="preserve">ANNEXE 3 - Durée du travail base 39h hebdomadaires
</t>
    </r>
    <r>
      <rPr>
        <b/>
        <i/>
        <sz val="16"/>
        <rFont val="Tahoma"/>
        <family val="2"/>
      </rPr>
      <t>(sous réserve de l'obtention de la dérogation)</t>
    </r>
  </si>
  <si>
    <r>
      <t xml:space="preserve">ANNEXE 3 BIS - Durée du travail avec équivalence (tournage)
</t>
    </r>
    <r>
      <rPr>
        <b/>
        <i/>
        <sz val="14"/>
        <rFont val="Tahoma"/>
        <family val="2"/>
      </rPr>
      <t>(sous réserve de l'obtention de la dérogation)</t>
    </r>
  </si>
  <si>
    <t>ANNEXE 4 A - Salaires minima mensuels des salariés attachés à l'activité permanente de l'entreprise</t>
  </si>
  <si>
    <t>Silhouette parlante (jusqu'à 5 mots)</t>
  </si>
  <si>
    <t>INDEMNITES</t>
  </si>
  <si>
    <t>SALAIRES</t>
  </si>
  <si>
    <t>Indemnité pour costume spécial fourni par l'acteur de complément</t>
  </si>
  <si>
    <t xml:space="preserve">Costume spécial : costume très élégant de ville, jaquette, tailleur, robe de cocktail ou de dîner, costume de service, barman, steward, garçon de café, agent de police, costume d’époque ancienne </t>
  </si>
  <si>
    <t xml:space="preserve">Costume très spécial : costume ou robe très élégant présen- tant une valeur professionnelle et vestimentaire de 1er ordre, costume de soirée, habit, habit de maître d’hôtel, spencer, smoking, robe du soir </t>
  </si>
  <si>
    <t>Cette indemnité constitutive de frais professionnels concerne les figurants.</t>
  </si>
  <si>
    <t>Indemnité pour scènes particulières</t>
  </si>
  <si>
    <t>Tournage de scènes exceptionnelles de danse et chant (avec ou sans enregistrement)</t>
  </si>
  <si>
    <t>Tournage de scènes de danses réglées par un maître de ballet (avec figures, pavanes, gavotte, menuet, quadrille, etc.)</t>
  </si>
  <si>
    <t>50% du salaire journalier minimum garanti</t>
  </si>
  <si>
    <t>Scènes de pluie ou de natation</t>
  </si>
  <si>
    <t>Scènes de nu, topless, striptease, cadavre, scènes d'amour simulées</t>
  </si>
  <si>
    <t>Scènes particulièrement pénibles</t>
  </si>
  <si>
    <t>Répétition de danses ou de chants et tournage des scènes correspondantes</t>
  </si>
  <si>
    <t>Indemnités diverses</t>
  </si>
  <si>
    <t>Doublure : convocation en vue d'un choix ou d'une sélection, non suivie d'effet</t>
  </si>
  <si>
    <t>Séance d'essayage de costume organisée par la production</t>
  </si>
  <si>
    <t>Indemnité pour costumes multiples au-delà de deux tenues complètes</t>
  </si>
  <si>
    <t>10,00 € par tenue</t>
  </si>
  <si>
    <t>Indemnités de restauration</t>
  </si>
  <si>
    <t>barème Urssaf</t>
  </si>
  <si>
    <t>Valeur minimum du titre-restaurant</t>
  </si>
  <si>
    <t>Indemnités de repas et de casse-croûte</t>
  </si>
  <si>
    <t>Indemnité pour heures de voyage en dehors des jours de travail</t>
  </si>
  <si>
    <t>Au-delà de 3h et jusqu'à 6h de voyage aller ou retour</t>
  </si>
  <si>
    <t>50,00 € pour le voyage</t>
  </si>
  <si>
    <t>Au-delà de 6h de voyage aller ou retour</t>
  </si>
  <si>
    <t>100,00 € par période de 24h pour le voyage</t>
  </si>
  <si>
    <t>Indemnité pour heures anticipées</t>
  </si>
  <si>
    <t>Indemnité pour chaque heure concernée</t>
  </si>
  <si>
    <t>salaire horaire de base majoré de 25%</t>
  </si>
  <si>
    <r>
      <t xml:space="preserve">Annexe 3
</t>
    </r>
    <r>
      <rPr>
        <i/>
        <sz val="11"/>
        <color rgb="FF000000"/>
        <rFont val="Tahoma"/>
        <family val="2"/>
      </rPr>
      <t>Sous réserve de l'obtention de la dérogation</t>
    </r>
  </si>
  <si>
    <t>Indemnité maquillage, habillage, coiffure pour 30mn (au-delà de 30 mn, travail effectif)</t>
  </si>
  <si>
    <t>Plafond de l'indemnité de congés payés</t>
  </si>
  <si>
    <t>Triple du salaire minimum en vigueur au jour du travail effectif</t>
  </si>
  <si>
    <t>Répétitions des doublures polyvalentes</t>
  </si>
  <si>
    <t>Salaire minimum garanti journalier</t>
  </si>
  <si>
    <t>Salaire minimum garanti hebdomadaire</t>
  </si>
  <si>
    <t>Accessoires de jeu utilisés à l'image et demandés par la production :</t>
  </si>
  <si>
    <t xml:space="preserve">     Animaux, véhicules et moyens de transport sans permis, matériel son ou audiovisuel, accessoires professionnels</t>
  </si>
  <si>
    <t xml:space="preserve">     Véhicules avec permis (hors indemnisation de carburant)</t>
  </si>
  <si>
    <t>Forfait par tranche de 4h</t>
  </si>
  <si>
    <t>Forfait pour deux tranches : 2 x 4h</t>
  </si>
  <si>
    <t>Avenant du 23 janvier 2024 applicable au 1er mars 2024 pour les entreprises adhérentes SPI / UPC / API</t>
  </si>
  <si>
    <t>Toupilleur de décor cinéma</t>
  </si>
  <si>
    <t>Menuisier traceur de décor cinéma</t>
  </si>
  <si>
    <t>1er assistant opérateur du son cinéma</t>
  </si>
  <si>
    <t>2ème assistant opérateur du son cinéma</t>
  </si>
  <si>
    <t>Salaire minimum annuel - Base</t>
  </si>
  <si>
    <r>
      <t xml:space="preserve">Rappel : Le salaire </t>
    </r>
    <r>
      <rPr>
        <u/>
        <sz val="11"/>
        <rFont val="Tahoma"/>
        <family val="2"/>
      </rPr>
      <t>annuel</t>
    </r>
    <r>
      <rPr>
        <sz val="11"/>
        <rFont val="Tahoma"/>
        <family val="2"/>
      </rPr>
      <t xml:space="preserve"> d'un salarié ne peut être inférieur à 12 fois le salaire minimum mensuel « hors complément » de sa catégorie augmenté d'un demi-mois du salaire minimum conventionnel « hors complément » prévu pour les employés B de niveau 6 (art. VI.2 du Titre IV).</t>
    </r>
  </si>
  <si>
    <t>Avenant du 1er août 2023 applicable au 1er septembre 2023 pour les entreprises adhérentes SPI / UPC / API</t>
  </si>
  <si>
    <t>Avenant étendu par arrêté du 12 février 2024 (JORF 16 février 2024)</t>
  </si>
  <si>
    <t>Avenant du 26 mars 2025 applicable au 1er mai 2025 pour les entreprises adhérentes SPI / UPC / API (non étendu)</t>
  </si>
  <si>
    <t>Avenant du 26 mars 2025 applicable au 11 avril 2025 pour les entreprises adhérentes SPI / UPC / API</t>
  </si>
  <si>
    <t>Avenant étendu par arrêté du 3 octobre 2024 (JORF 12 octobre 2024)</t>
  </si>
  <si>
    <t>Pour les sociétés de production ayant obtenu la demande de dérogation entre le 11 avril 2020 et le 10 avril 2025</t>
  </si>
  <si>
    <t>Pour les sociétés de production ayant obtenu la demande de dérogation à compter du 11 avril 2025</t>
  </si>
  <si>
    <r>
      <rPr>
        <b/>
        <sz val="11"/>
        <color theme="1"/>
        <rFont val="Tahoma"/>
        <family val="2"/>
      </rPr>
      <t>ATTENTION : Cette grille est applicable exclusivement aux sociétés de production qui ont obtenu leur demande de dérogation</t>
    </r>
    <r>
      <rPr>
        <b/>
        <sz val="11"/>
        <color rgb="FFFF0000"/>
        <rFont val="Tahoma"/>
        <family val="2"/>
      </rPr>
      <t xml:space="preserve"> à compter du 11 avril 2025.</t>
    </r>
  </si>
  <si>
    <r>
      <rPr>
        <b/>
        <sz val="11"/>
        <color theme="1"/>
        <rFont val="Tahoma"/>
        <family val="2"/>
      </rPr>
      <t>ATTENTION : Cette grille est applicable exclusivement aux sociétés de production qui ont obtenu leur demande de dérogation</t>
    </r>
    <r>
      <rPr>
        <b/>
        <sz val="11"/>
        <color rgb="FFFF0000"/>
        <rFont val="Tahoma"/>
        <family val="2"/>
      </rPr>
      <t xml:space="preserve"> entre le 11 avril 2020 et le 10 avril 2025.</t>
    </r>
  </si>
  <si>
    <t>Revalorisation du SMIC au 1er janvier 2026 (12,02 euros bruts par heure)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</si>
</sst>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_);[Red]\(#,##0\ &quot;€&quot;\)"/>
    <numFmt numFmtId="8" formatCode="#,##0.00\ &quot;€&quot;_);[Red]\(#,##0.00\ &quot;€&quot;\)"/>
    <numFmt numFmtId="164" formatCode="#,##0.00\ &quot;€&quot;"/>
    <numFmt numFmtId="165" formatCode="0.000"/>
    <numFmt numFmtId="166" formatCode="#,##0\ &quot;€&quot;"/>
  </numFmts>
  <fonts count="33" x14ac:knownFonts="1">
    <font>
      <sz val="12"/>
      <color theme="1"/>
      <name val="Calibri"/>
      <family val="2"/>
      <scheme val="minor"/>
    </font>
    <font>
      <sz val="11"/>
      <color rgb="FF000000"/>
      <name val="Tahoma"/>
      <family val="2"/>
    </font>
    <font>
      <b/>
      <sz val="16"/>
      <color rgb="FF000000"/>
      <name val="Tahoma"/>
      <family val="2"/>
    </font>
    <font>
      <i/>
      <sz val="11"/>
      <color rgb="FF000000"/>
      <name val="Tahoma"/>
      <family val="2"/>
    </font>
    <font>
      <b/>
      <sz val="11"/>
      <color rgb="FF000000"/>
      <name val="Tahoma"/>
      <family val="2"/>
    </font>
    <font>
      <sz val="12"/>
      <color theme="1"/>
      <name val="Calibri"/>
      <family val="2"/>
    </font>
    <font>
      <i/>
      <sz val="10"/>
      <color rgb="FF000000"/>
      <name val="Tahoma"/>
      <family val="2"/>
    </font>
    <font>
      <b/>
      <sz val="11"/>
      <color theme="0"/>
      <name val="Tahoma"/>
      <family val="2"/>
    </font>
    <font>
      <i/>
      <sz val="8"/>
      <color rgb="FF000000"/>
      <name val="Tahoma"/>
      <family val="2"/>
    </font>
    <font>
      <sz val="12"/>
      <color theme="1"/>
      <name val="Calibri"/>
      <family val="2"/>
      <scheme val="minor"/>
    </font>
    <font>
      <sz val="11"/>
      <color theme="0"/>
      <name val="Tahoma"/>
      <family val="2"/>
    </font>
    <font>
      <sz val="11"/>
      <color theme="1"/>
      <name val="Tahoma"/>
      <family val="2"/>
    </font>
    <font>
      <b/>
      <sz val="16"/>
      <color theme="1"/>
      <name val="Tahoma"/>
      <family val="2"/>
    </font>
    <font>
      <sz val="11"/>
      <color rgb="FFFF0000"/>
      <name val="Tahoma"/>
      <family val="2"/>
    </font>
    <font>
      <b/>
      <sz val="11"/>
      <color theme="1"/>
      <name val="Tahoma"/>
      <family val="2"/>
    </font>
    <font>
      <b/>
      <sz val="12"/>
      <color theme="0"/>
      <name val="Tahoma"/>
      <family val="2"/>
    </font>
    <font>
      <sz val="11"/>
      <name val="Tahoma"/>
      <family val="2"/>
    </font>
    <font>
      <b/>
      <sz val="16"/>
      <name val="Tahoma"/>
      <family val="2"/>
    </font>
    <font>
      <b/>
      <sz val="1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Tahoma"/>
      <family val="2"/>
    </font>
    <font>
      <b/>
      <i/>
      <sz val="16"/>
      <name val="Tahoma"/>
      <family val="2"/>
    </font>
    <font>
      <b/>
      <i/>
      <sz val="14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rgb="FF000000"/>
      <name val="Tahoma"/>
      <family val="2"/>
    </font>
    <font>
      <b/>
      <sz val="12"/>
      <color theme="1"/>
      <name val="Calibri"/>
      <family val="2"/>
      <scheme val="minor"/>
    </font>
    <font>
      <u/>
      <sz val="11"/>
      <name val="Tahoma"/>
      <family val="2"/>
    </font>
    <font>
      <i/>
      <sz val="11"/>
      <name val="Tahoma"/>
      <family val="2"/>
    </font>
    <font>
      <sz val="10"/>
      <color rgb="FF000000"/>
      <name val="Tahoma"/>
      <family val="2"/>
    </font>
    <font>
      <b/>
      <sz val="11"/>
      <color rgb="FFFF0000"/>
      <name val="Tahoma"/>
      <family val="2"/>
    </font>
    <font>
      <i/>
      <sz val="11"/>
      <color rgb="FFFF0000"/>
      <name val="Aptos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164" fontId="1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8" fontId="1" fillId="0" borderId="6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1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4" fillId="5" borderId="9" xfId="0" applyFont="1" applyFill="1" applyBorder="1" applyAlignment="1">
      <alignment horizontal="center" vertical="center"/>
    </xf>
    <xf numFmtId="4" fontId="14" fillId="5" borderId="10" xfId="0" applyNumberFormat="1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3" fontId="11" fillId="4" borderId="3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9" fontId="11" fillId="0" borderId="6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9" fontId="11" fillId="4" borderId="2" xfId="0" applyNumberFormat="1" applyFont="1" applyFill="1" applyBorder="1" applyAlignment="1">
      <alignment horizontal="center" vertical="center" wrapText="1"/>
    </xf>
    <xf numFmtId="9" fontId="11" fillId="4" borderId="3" xfId="0" applyNumberFormat="1" applyFont="1" applyFill="1" applyBorder="1" applyAlignment="1">
      <alignment horizontal="center" vertical="center" wrapText="1"/>
    </xf>
    <xf numFmtId="9" fontId="11" fillId="4" borderId="6" xfId="0" applyNumberFormat="1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2" fontId="11" fillId="0" borderId="0" xfId="0" applyNumberFormat="1" applyFont="1" applyAlignment="1">
      <alignment vertical="center"/>
    </xf>
    <xf numFmtId="9" fontId="11" fillId="0" borderId="0" xfId="1" applyFont="1"/>
    <xf numFmtId="164" fontId="18" fillId="0" borderId="6" xfId="0" applyNumberFormat="1" applyFont="1" applyBorder="1" applyAlignment="1">
      <alignment horizontal="center" vertical="center" wrapText="1"/>
    </xf>
    <xf numFmtId="164" fontId="18" fillId="4" borderId="6" xfId="0" applyNumberFormat="1" applyFont="1" applyFill="1" applyBorder="1" applyAlignment="1">
      <alignment horizontal="center" vertical="center" wrapText="1"/>
    </xf>
    <xf numFmtId="164" fontId="16" fillId="4" borderId="2" xfId="0" applyNumberFormat="1" applyFont="1" applyFill="1" applyBorder="1" applyAlignment="1">
      <alignment horizontal="center" vertical="center" wrapText="1"/>
    </xf>
    <xf numFmtId="164" fontId="16" fillId="4" borderId="3" xfId="0" applyNumberFormat="1" applyFont="1" applyFill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1" fontId="1" fillId="6" borderId="3" xfId="0" applyNumberFormat="1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" fontId="1" fillId="6" borderId="3" xfId="0" applyNumberFormat="1" applyFont="1" applyFill="1" applyBorder="1" applyAlignment="1">
      <alignment horizontal="center" vertical="center"/>
    </xf>
    <xf numFmtId="164" fontId="1" fillId="7" borderId="3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 vertical="center"/>
    </xf>
    <xf numFmtId="164" fontId="11" fillId="0" borderId="0" xfId="0" applyNumberFormat="1" applyFont="1"/>
    <xf numFmtId="0" fontId="20" fillId="0" borderId="0" xfId="0" applyFont="1" applyAlignment="1">
      <alignment vertical="center"/>
    </xf>
    <xf numFmtId="164" fontId="13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 vertical="center"/>
    </xf>
    <xf numFmtId="164" fontId="0" fillId="0" borderId="0" xfId="0" applyNumberFormat="1"/>
    <xf numFmtId="0" fontId="4" fillId="0" borderId="0" xfId="0" applyFont="1" applyAlignment="1">
      <alignment horizontal="center" vertical="center" wrapText="1"/>
    </xf>
    <xf numFmtId="10" fontId="0" fillId="0" borderId="0" xfId="1" applyNumberFormat="1" applyFont="1" applyFill="1" applyBorder="1" applyAlignment="1">
      <alignment horizontal="center" vertical="center"/>
    </xf>
    <xf numFmtId="0" fontId="19" fillId="0" borderId="0" xfId="0" applyFont="1"/>
    <xf numFmtId="10" fontId="19" fillId="0" borderId="0" xfId="0" applyNumberFormat="1" applyFont="1"/>
    <xf numFmtId="1" fontId="1" fillId="0" borderId="0" xfId="0" applyNumberFormat="1" applyFont="1" applyAlignment="1">
      <alignment horizontal="center" vertical="center"/>
    </xf>
    <xf numFmtId="0" fontId="24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24" fillId="0" borderId="0" xfId="0" applyNumberFormat="1" applyFont="1" applyAlignment="1">
      <alignment horizontal="center" vertical="center" wrapText="1"/>
    </xf>
    <xf numFmtId="10" fontId="24" fillId="0" borderId="0" xfId="1" applyNumberFormat="1" applyFont="1"/>
    <xf numFmtId="164" fontId="24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64" fontId="11" fillId="4" borderId="3" xfId="0" applyNumberFormat="1" applyFont="1" applyFill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8" fontId="11" fillId="0" borderId="3" xfId="0" applyNumberFormat="1" applyFont="1" applyBorder="1" applyAlignment="1">
      <alignment horizontal="center" vertical="center"/>
    </xf>
    <xf numFmtId="8" fontId="11" fillId="0" borderId="3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4" borderId="3" xfId="0" applyFont="1" applyFill="1" applyBorder="1" applyAlignment="1">
      <alignment vertical="center" wrapText="1"/>
    </xf>
    <xf numFmtId="0" fontId="24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6" fontId="11" fillId="0" borderId="0" xfId="0" applyNumberFormat="1" applyFont="1" applyAlignment="1">
      <alignment vertical="center" wrapText="1"/>
    </xf>
    <xf numFmtId="0" fontId="26" fillId="0" borderId="0" xfId="0" applyFont="1" applyAlignment="1">
      <alignment vertical="center"/>
    </xf>
    <xf numFmtId="0" fontId="16" fillId="0" borderId="0" xfId="0" applyFont="1"/>
    <xf numFmtId="166" fontId="11" fillId="4" borderId="3" xfId="0" applyNumberFormat="1" applyFont="1" applyFill="1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166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" fontId="4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27" fillId="0" borderId="0" xfId="0" applyFont="1"/>
    <xf numFmtId="49" fontId="1" fillId="0" borderId="0" xfId="0" applyNumberFormat="1" applyFont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vertical="center"/>
    </xf>
    <xf numFmtId="49" fontId="1" fillId="3" borderId="3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vertical="center"/>
    </xf>
    <xf numFmtId="164" fontId="1" fillId="6" borderId="3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1" fillId="7" borderId="3" xfId="0" applyNumberFormat="1" applyFont="1" applyFill="1" applyBorder="1" applyAlignment="1">
      <alignment vertical="center"/>
    </xf>
    <xf numFmtId="49" fontId="1" fillId="8" borderId="3" xfId="0" applyNumberFormat="1" applyFont="1" applyFill="1" applyBorder="1" applyAlignment="1">
      <alignment vertical="center"/>
    </xf>
    <xf numFmtId="164" fontId="1" fillId="8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vertical="center"/>
    </xf>
    <xf numFmtId="49" fontId="1" fillId="4" borderId="3" xfId="0" applyNumberFormat="1" applyFont="1" applyFill="1" applyBorder="1" applyAlignment="1">
      <alignment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/>
    <xf numFmtId="49" fontId="1" fillId="0" borderId="3" xfId="0" applyNumberFormat="1" applyFont="1" applyBorder="1"/>
    <xf numFmtId="49" fontId="1" fillId="4" borderId="3" xfId="0" applyNumberFormat="1" applyFont="1" applyFill="1" applyBorder="1"/>
    <xf numFmtId="0" fontId="1" fillId="0" borderId="3" xfId="0" applyFont="1" applyBorder="1"/>
    <xf numFmtId="0" fontId="1" fillId="3" borderId="3" xfId="0" applyFont="1" applyFill="1" applyBorder="1"/>
    <xf numFmtId="0" fontId="1" fillId="6" borderId="3" xfId="0" applyFont="1" applyFill="1" applyBorder="1"/>
    <xf numFmtId="0" fontId="1" fillId="4" borderId="3" xfId="0" applyFont="1" applyFill="1" applyBorder="1"/>
    <xf numFmtId="0" fontId="1" fillId="8" borderId="3" xfId="0" applyFont="1" applyFill="1" applyBorder="1"/>
    <xf numFmtId="0" fontId="4" fillId="0" borderId="3" xfId="0" applyFont="1" applyBorder="1"/>
    <xf numFmtId="0" fontId="1" fillId="3" borderId="7" xfId="0" applyFont="1" applyFill="1" applyBorder="1"/>
    <xf numFmtId="1" fontId="1" fillId="3" borderId="7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/>
    <xf numFmtId="165" fontId="4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5" fillId="5" borderId="3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14" fillId="5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9" fillId="0" borderId="0" xfId="0" applyFont="1"/>
    <xf numFmtId="0" fontId="14" fillId="0" borderId="0" xfId="0" applyFont="1"/>
    <xf numFmtId="0" fontId="17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164" fontId="31" fillId="0" borderId="3" xfId="0" applyNumberFormat="1" applyFont="1" applyBorder="1" applyAlignment="1">
      <alignment horizontal="center" vertical="center"/>
    </xf>
    <xf numFmtId="164" fontId="31" fillId="0" borderId="8" xfId="0" applyNumberFormat="1" applyFont="1" applyBorder="1" applyAlignment="1">
      <alignment horizontal="center" vertical="center" wrapText="1"/>
    </xf>
    <xf numFmtId="164" fontId="31" fillId="0" borderId="21" xfId="0" applyNumberFormat="1" applyFont="1" applyBorder="1" applyAlignment="1">
      <alignment horizontal="center" vertical="center" wrapText="1"/>
    </xf>
    <xf numFmtId="164" fontId="31" fillId="0" borderId="20" xfId="0" applyNumberFormat="1" applyFont="1" applyBorder="1" applyAlignment="1">
      <alignment horizontal="center" vertical="center" wrapText="1"/>
    </xf>
    <xf numFmtId="164" fontId="31" fillId="4" borderId="20" xfId="0" applyNumberFormat="1" applyFont="1" applyFill="1" applyBorder="1" applyAlignment="1">
      <alignment horizontal="center" vertical="center" wrapText="1"/>
    </xf>
    <xf numFmtId="164" fontId="3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7" fillId="5" borderId="9" xfId="0" applyNumberFormat="1" applyFont="1" applyFill="1" applyBorder="1" applyAlignment="1">
      <alignment horizontal="center" vertical="center"/>
    </xf>
    <xf numFmtId="49" fontId="7" fillId="5" borderId="11" xfId="0" applyNumberFormat="1" applyFont="1" applyFill="1" applyBorder="1" applyAlignment="1">
      <alignment horizontal="center" vertical="center"/>
    </xf>
    <xf numFmtId="49" fontId="7" fillId="5" borderId="13" xfId="0" applyNumberFormat="1" applyFont="1" applyFill="1" applyBorder="1" applyAlignment="1">
      <alignment horizontal="center" vertical="center"/>
    </xf>
    <xf numFmtId="49" fontId="7" fillId="5" borderId="14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 wrapText="1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31" fillId="9" borderId="13" xfId="0" applyNumberFormat="1" applyFont="1" applyFill="1" applyBorder="1" applyAlignment="1">
      <alignment horizontal="center" vertical="center" wrapText="1"/>
    </xf>
    <xf numFmtId="49" fontId="31" fillId="9" borderId="14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31" fillId="9" borderId="0" xfId="0" applyFont="1" applyFill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31" fillId="9" borderId="0" xfId="0" applyFont="1" applyFill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49" fontId="32" fillId="0" borderId="0" xfId="0" applyNumberFormat="1" applyFont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96A6B"/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544D8-F3AE-4A40-A46D-1EB29482F979}">
  <sheetPr>
    <tabColor rgb="FFFF0000"/>
  </sheetPr>
  <dimension ref="A1:C33"/>
  <sheetViews>
    <sheetView zoomScaleNormal="100" workbookViewId="0">
      <selection activeCell="A5" sqref="A5:XFD6"/>
    </sheetView>
  </sheetViews>
  <sheetFormatPr baseColWidth="10" defaultRowHeight="16" x14ac:dyDescent="0.2"/>
  <cols>
    <col min="1" max="1" width="52.83203125" customWidth="1"/>
    <col min="2" max="2" width="14.83203125" customWidth="1"/>
  </cols>
  <sheetData>
    <row r="1" spans="1:3" ht="34" customHeight="1" x14ac:dyDescent="0.2">
      <c r="A1" s="2" t="s">
        <v>125</v>
      </c>
      <c r="B1" s="7"/>
    </row>
    <row r="2" spans="1:3" ht="16" customHeight="1" x14ac:dyDescent="0.2">
      <c r="A2" s="24"/>
      <c r="B2" s="7"/>
    </row>
    <row r="3" spans="1:3" ht="16" customHeight="1" x14ac:dyDescent="0.2">
      <c r="A3" s="8" t="s">
        <v>263</v>
      </c>
      <c r="B3" s="7"/>
    </row>
    <row r="4" spans="1:3" ht="16" customHeight="1" x14ac:dyDescent="0.2">
      <c r="A4" s="185" t="s">
        <v>271</v>
      </c>
      <c r="B4" s="7"/>
    </row>
    <row r="5" spans="1:3" ht="16" customHeight="1" x14ac:dyDescent="0.2">
      <c r="A5" s="229" t="s">
        <v>279</v>
      </c>
      <c r="B5" s="7"/>
    </row>
    <row r="6" spans="1:3" ht="16" customHeight="1" x14ac:dyDescent="0.2">
      <c r="B6" s="7"/>
    </row>
    <row r="7" spans="1:3" ht="18" customHeight="1" x14ac:dyDescent="0.2">
      <c r="A7" s="186" t="s">
        <v>200</v>
      </c>
      <c r="B7" s="7"/>
    </row>
    <row r="8" spans="1:3" ht="17" thickBot="1" x14ac:dyDescent="0.25">
      <c r="A8" s="83"/>
      <c r="B8" s="8"/>
    </row>
    <row r="9" spans="1:3" ht="30" customHeight="1" x14ac:dyDescent="0.2">
      <c r="A9" s="196" t="s">
        <v>105</v>
      </c>
      <c r="B9" s="197"/>
    </row>
    <row r="10" spans="1:3" ht="17" customHeight="1" x14ac:dyDescent="0.2">
      <c r="A10" s="204" t="s">
        <v>121</v>
      </c>
      <c r="B10" s="203"/>
    </row>
    <row r="11" spans="1:3" x14ac:dyDescent="0.2">
      <c r="A11" s="30" t="s">
        <v>106</v>
      </c>
      <c r="B11" s="31">
        <v>3015.27</v>
      </c>
      <c r="C11" s="106"/>
    </row>
    <row r="12" spans="1:3" ht="30" customHeight="1" x14ac:dyDescent="0.2">
      <c r="A12" s="202" t="s">
        <v>251</v>
      </c>
      <c r="B12" s="203"/>
    </row>
    <row r="13" spans="1:3" ht="30" customHeight="1" x14ac:dyDescent="0.2">
      <c r="A13" s="205" t="s">
        <v>275</v>
      </c>
      <c r="B13" s="206"/>
    </row>
    <row r="14" spans="1:3" x14ac:dyDescent="0.2">
      <c r="A14" s="30" t="s">
        <v>106</v>
      </c>
      <c r="B14" s="31">
        <f>821.15+((0.35*(B11-821.51)))</f>
        <v>1588.9659999999999</v>
      </c>
      <c r="C14" s="106"/>
    </row>
    <row r="15" spans="1:3" x14ac:dyDescent="0.2">
      <c r="A15" s="30" t="s">
        <v>123</v>
      </c>
      <c r="B15" s="31">
        <f>2*(B11-B14)</f>
        <v>2852.6080000000002</v>
      </c>
    </row>
    <row r="16" spans="1:3" ht="32" customHeight="1" x14ac:dyDescent="0.2">
      <c r="A16" s="205" t="s">
        <v>276</v>
      </c>
      <c r="B16" s="206"/>
    </row>
    <row r="17" spans="1:3" x14ac:dyDescent="0.2">
      <c r="A17" s="30" t="s">
        <v>106</v>
      </c>
      <c r="B17" s="31">
        <f>850+((0.37*(B11-850)))</f>
        <v>1651.1498999999999</v>
      </c>
    </row>
    <row r="18" spans="1:3" x14ac:dyDescent="0.2">
      <c r="A18" s="30" t="s">
        <v>123</v>
      </c>
      <c r="B18" s="31">
        <f>2*(B11-B17)</f>
        <v>2728.2402000000002</v>
      </c>
    </row>
    <row r="19" spans="1:3" x14ac:dyDescent="0.2">
      <c r="A19" s="43"/>
      <c r="B19" s="31"/>
    </row>
    <row r="20" spans="1:3" ht="29" customHeight="1" x14ac:dyDescent="0.2">
      <c r="A20" s="198" t="s">
        <v>122</v>
      </c>
      <c r="B20" s="199"/>
    </row>
    <row r="21" spans="1:3" x14ac:dyDescent="0.2">
      <c r="A21" s="30" t="s">
        <v>124</v>
      </c>
      <c r="B21" s="31">
        <f>B11*2.84</f>
        <v>8563.3667999999998</v>
      </c>
    </row>
    <row r="22" spans="1:3" x14ac:dyDescent="0.2">
      <c r="A22" s="30"/>
      <c r="B22" s="32"/>
    </row>
    <row r="23" spans="1:3" ht="30" customHeight="1" x14ac:dyDescent="0.2">
      <c r="A23" s="200" t="s">
        <v>107</v>
      </c>
      <c r="B23" s="201"/>
    </row>
    <row r="24" spans="1:3" x14ac:dyDescent="0.2">
      <c r="A24" s="33" t="s">
        <v>118</v>
      </c>
      <c r="B24" s="36">
        <f>B21/4.33</f>
        <v>1977.6828637413394</v>
      </c>
    </row>
    <row r="25" spans="1:3" x14ac:dyDescent="0.2">
      <c r="A25" s="33" t="s">
        <v>119</v>
      </c>
      <c r="B25" s="36">
        <f>B24/5*1.25</f>
        <v>494.42071593533484</v>
      </c>
    </row>
    <row r="26" spans="1:3" x14ac:dyDescent="0.2">
      <c r="A26" s="33"/>
      <c r="B26" s="34"/>
    </row>
    <row r="27" spans="1:3" ht="30" customHeight="1" x14ac:dyDescent="0.2">
      <c r="A27" s="200" t="s">
        <v>79</v>
      </c>
      <c r="B27" s="201"/>
    </row>
    <row r="28" spans="1:3" x14ac:dyDescent="0.2">
      <c r="A28" s="33" t="s">
        <v>120</v>
      </c>
      <c r="B28" s="31">
        <v>3733.93</v>
      </c>
      <c r="C28" s="106"/>
    </row>
    <row r="29" spans="1:3" ht="17" thickBot="1" x14ac:dyDescent="0.25">
      <c r="A29" s="35" t="s">
        <v>119</v>
      </c>
      <c r="B29" s="37">
        <f>B28/5*1.25</f>
        <v>933.48249999999996</v>
      </c>
    </row>
    <row r="30" spans="1:3" x14ac:dyDescent="0.2">
      <c r="A30" s="29"/>
      <c r="B30" s="29"/>
    </row>
    <row r="31" spans="1:3" ht="98" customHeight="1" x14ac:dyDescent="0.2">
      <c r="A31" s="195" t="s">
        <v>126</v>
      </c>
      <c r="B31" s="195"/>
    </row>
    <row r="32" spans="1:3" x14ac:dyDescent="0.2">
      <c r="A32" s="10"/>
      <c r="B32" s="6"/>
    </row>
    <row r="33" spans="1:2" ht="19" customHeight="1" x14ac:dyDescent="0.2">
      <c r="A33" s="195"/>
      <c r="B33" s="195"/>
    </row>
  </sheetData>
  <mergeCells count="10">
    <mergeCell ref="A31:B31"/>
    <mergeCell ref="A33:B33"/>
    <mergeCell ref="A9:B9"/>
    <mergeCell ref="A20:B20"/>
    <mergeCell ref="A23:B23"/>
    <mergeCell ref="A27:B27"/>
    <mergeCell ref="A12:B12"/>
    <mergeCell ref="A10:B10"/>
    <mergeCell ref="A13:B13"/>
    <mergeCell ref="A16:B16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C5D0F-CAF7-DB49-8BDA-365347B4F314}">
  <sheetPr>
    <tabColor rgb="FF00B050"/>
  </sheetPr>
  <dimension ref="A1:E61"/>
  <sheetViews>
    <sheetView zoomScaleNormal="100" workbookViewId="0">
      <selection activeCell="A5" sqref="A5"/>
    </sheetView>
  </sheetViews>
  <sheetFormatPr baseColWidth="10" defaultRowHeight="15" x14ac:dyDescent="0.2"/>
  <cols>
    <col min="1" max="1" width="53.33203125" style="123" customWidth="1"/>
    <col min="2" max="2" width="15.5" style="123" customWidth="1"/>
    <col min="3" max="4" width="17.1640625" style="123" customWidth="1"/>
    <col min="5" max="16384" width="10.83203125" style="123"/>
  </cols>
  <sheetData>
    <row r="1" spans="1:5" ht="29" customHeight="1" x14ac:dyDescent="0.2">
      <c r="A1" s="2" t="s">
        <v>198</v>
      </c>
    </row>
    <row r="3" spans="1:5" x14ac:dyDescent="0.2">
      <c r="A3" s="8" t="s">
        <v>270</v>
      </c>
    </row>
    <row r="4" spans="1:5" x14ac:dyDescent="0.15">
      <c r="A4" s="185" t="s">
        <v>271</v>
      </c>
    </row>
    <row r="5" spans="1:5" x14ac:dyDescent="0.2">
      <c r="A5" s="229" t="s">
        <v>279</v>
      </c>
    </row>
    <row r="6" spans="1:5" x14ac:dyDescent="0.15">
      <c r="A6" s="185"/>
    </row>
    <row r="7" spans="1:5" x14ac:dyDescent="0.2">
      <c r="A7" s="132" t="s">
        <v>221</v>
      </c>
    </row>
    <row r="9" spans="1:5" ht="39" customHeight="1" x14ac:dyDescent="0.2">
      <c r="A9" s="226" t="s">
        <v>205</v>
      </c>
      <c r="B9" s="225" t="s">
        <v>256</v>
      </c>
      <c r="C9" s="225" t="s">
        <v>257</v>
      </c>
      <c r="D9" s="225"/>
      <c r="E9" s="225" t="s">
        <v>202</v>
      </c>
    </row>
    <row r="10" spans="1:5" ht="28" customHeight="1" x14ac:dyDescent="0.2">
      <c r="A10" s="226"/>
      <c r="B10" s="225"/>
      <c r="C10" s="180" t="s">
        <v>206</v>
      </c>
      <c r="D10" s="180" t="s">
        <v>207</v>
      </c>
      <c r="E10" s="225"/>
    </row>
    <row r="11" spans="1:5" x14ac:dyDescent="0.2">
      <c r="A11" s="125" t="s">
        <v>208</v>
      </c>
      <c r="B11" s="135">
        <f>E11*8*1.1</f>
        <v>107.00800000000001</v>
      </c>
      <c r="C11" s="120">
        <f>E11*35+E11*1.25*5</f>
        <v>501.6</v>
      </c>
      <c r="D11" s="120">
        <f>E11*35+E11*1.25*13</f>
        <v>623.20000000000005</v>
      </c>
      <c r="E11" s="120">
        <v>12.16</v>
      </c>
    </row>
    <row r="12" spans="1:5" x14ac:dyDescent="0.2">
      <c r="A12" s="124" t="s">
        <v>209</v>
      </c>
      <c r="B12" s="134">
        <f>E12*8*1.1</f>
        <v>150.04000000000002</v>
      </c>
      <c r="C12" s="119">
        <f>E12*35+E12*1.25*5</f>
        <v>703.3125</v>
      </c>
      <c r="D12" s="119">
        <f>E12*35+E12*1.25*13</f>
        <v>873.8125</v>
      </c>
      <c r="E12" s="119">
        <v>17.05</v>
      </c>
    </row>
    <row r="13" spans="1:5" x14ac:dyDescent="0.2">
      <c r="A13" s="125" t="s">
        <v>219</v>
      </c>
      <c r="B13" s="135">
        <f>E13*8*1.1</f>
        <v>250.00800000000001</v>
      </c>
      <c r="C13" s="120">
        <f>E13*35+E13*1.25*5</f>
        <v>1171.9124999999999</v>
      </c>
      <c r="D13" s="120">
        <f>E13*35+E13*1.25*13</f>
        <v>1456.0125</v>
      </c>
      <c r="E13" s="120">
        <v>28.41</v>
      </c>
    </row>
    <row r="14" spans="1:5" x14ac:dyDescent="0.2">
      <c r="A14" s="126" t="s">
        <v>210</v>
      </c>
      <c r="B14" s="134">
        <f>E14*8*1.1</f>
        <v>165</v>
      </c>
      <c r="C14" s="119">
        <f>E14*35+E14*1.25*5</f>
        <v>773.4375</v>
      </c>
      <c r="D14" s="119">
        <f>E14*35+E14*1.25*13</f>
        <v>960.9375</v>
      </c>
      <c r="E14" s="119">
        <v>18.75</v>
      </c>
    </row>
    <row r="15" spans="1:5" x14ac:dyDescent="0.2">
      <c r="A15" s="125" t="s">
        <v>211</v>
      </c>
      <c r="B15" s="135">
        <f>E15*8*1.1</f>
        <v>200.02400000000003</v>
      </c>
      <c r="C15" s="120">
        <f>E15*35+E15*1.25*5</f>
        <v>937.61250000000007</v>
      </c>
      <c r="D15" s="120">
        <f>E15*35+E15*1.25*13</f>
        <v>1164.9125000000001</v>
      </c>
      <c r="E15" s="120">
        <v>22.73</v>
      </c>
    </row>
    <row r="16" spans="1:5" x14ac:dyDescent="0.2">
      <c r="A16" s="127"/>
      <c r="B16" s="137"/>
      <c r="C16" s="138"/>
      <c r="D16" s="138"/>
      <c r="E16" s="138"/>
    </row>
    <row r="17" spans="1:5" x14ac:dyDescent="0.2">
      <c r="A17" s="128" t="s">
        <v>212</v>
      </c>
      <c r="B17" s="117"/>
      <c r="C17" s="117"/>
      <c r="D17" s="117"/>
      <c r="E17" s="117"/>
    </row>
    <row r="18" spans="1:5" x14ac:dyDescent="0.2">
      <c r="A18" s="128" t="s">
        <v>213</v>
      </c>
      <c r="B18" s="84"/>
    </row>
    <row r="19" spans="1:5" x14ac:dyDescent="0.2">
      <c r="A19" s="128" t="s">
        <v>214</v>
      </c>
      <c r="B19" s="84"/>
    </row>
    <row r="20" spans="1:5" x14ac:dyDescent="0.2">
      <c r="A20" s="136"/>
      <c r="B20" s="84"/>
    </row>
    <row r="21" spans="1:5" x14ac:dyDescent="0.2">
      <c r="A21" s="222" t="s">
        <v>255</v>
      </c>
      <c r="B21" s="222"/>
    </row>
    <row r="22" spans="1:5" x14ac:dyDescent="0.2">
      <c r="A22" s="125" t="s">
        <v>261</v>
      </c>
      <c r="B22" s="189">
        <v>48.08</v>
      </c>
    </row>
    <row r="23" spans="1:5" x14ac:dyDescent="0.2">
      <c r="A23" s="125" t="s">
        <v>262</v>
      </c>
      <c r="B23" s="189">
        <v>96.16</v>
      </c>
    </row>
    <row r="25" spans="1:5" x14ac:dyDescent="0.2">
      <c r="A25" s="129" t="s">
        <v>220</v>
      </c>
    </row>
    <row r="27" spans="1:5" ht="21" customHeight="1" x14ac:dyDescent="0.2">
      <c r="A27" s="222" t="s">
        <v>222</v>
      </c>
      <c r="B27" s="222"/>
    </row>
    <row r="28" spans="1:5" ht="60" x14ac:dyDescent="0.2">
      <c r="A28" s="118" t="s">
        <v>223</v>
      </c>
      <c r="B28" s="121">
        <v>70</v>
      </c>
    </row>
    <row r="29" spans="1:5" ht="59" customHeight="1" x14ac:dyDescent="0.2">
      <c r="A29" s="118" t="s">
        <v>224</v>
      </c>
      <c r="B29" s="122">
        <v>95</v>
      </c>
    </row>
    <row r="30" spans="1:5" ht="17" customHeight="1" x14ac:dyDescent="0.2">
      <c r="A30" s="130" t="s">
        <v>225</v>
      </c>
      <c r="B30" s="131"/>
    </row>
    <row r="31" spans="1:5" ht="16" x14ac:dyDescent="0.2">
      <c r="A31" s="23"/>
      <c r="B31" s="23"/>
    </row>
    <row r="32" spans="1:5" ht="21" customHeight="1" x14ac:dyDescent="0.2">
      <c r="A32" s="222" t="s">
        <v>226</v>
      </c>
      <c r="B32" s="222"/>
    </row>
    <row r="33" spans="1:2" ht="30" x14ac:dyDescent="0.2">
      <c r="A33" s="118" t="s">
        <v>227</v>
      </c>
      <c r="B33" s="121">
        <v>25</v>
      </c>
    </row>
    <row r="34" spans="1:2" ht="30" x14ac:dyDescent="0.2">
      <c r="A34" s="118" t="s">
        <v>228</v>
      </c>
      <c r="B34" s="122">
        <v>25</v>
      </c>
    </row>
    <row r="35" spans="1:2" ht="45" x14ac:dyDescent="0.2">
      <c r="A35" s="118" t="s">
        <v>233</v>
      </c>
      <c r="B35" s="62" t="s">
        <v>229</v>
      </c>
    </row>
    <row r="36" spans="1:2" x14ac:dyDescent="0.2">
      <c r="A36" s="118" t="s">
        <v>230</v>
      </c>
      <c r="B36" s="122">
        <v>15</v>
      </c>
    </row>
    <row r="37" spans="1:2" ht="30" x14ac:dyDescent="0.2">
      <c r="A37" s="118" t="s">
        <v>231</v>
      </c>
      <c r="B37" s="122">
        <v>50</v>
      </c>
    </row>
    <row r="38" spans="1:2" x14ac:dyDescent="0.2">
      <c r="A38" s="118" t="s">
        <v>232</v>
      </c>
      <c r="B38" s="122">
        <v>20</v>
      </c>
    </row>
    <row r="40" spans="1:2" ht="20" customHeight="1" x14ac:dyDescent="0.2">
      <c r="A40" s="222" t="s">
        <v>234</v>
      </c>
      <c r="B40" s="222"/>
    </row>
    <row r="41" spans="1:2" ht="30" x14ac:dyDescent="0.2">
      <c r="A41" s="118" t="s">
        <v>235</v>
      </c>
      <c r="B41" s="121">
        <v>20</v>
      </c>
    </row>
    <row r="42" spans="1:2" x14ac:dyDescent="0.2">
      <c r="A42" s="118" t="s">
        <v>236</v>
      </c>
      <c r="B42" s="121">
        <v>25</v>
      </c>
    </row>
    <row r="43" spans="1:2" ht="27" customHeight="1" x14ac:dyDescent="0.2">
      <c r="A43" s="227" t="s">
        <v>258</v>
      </c>
      <c r="B43" s="228"/>
    </row>
    <row r="44" spans="1:2" ht="30" x14ac:dyDescent="0.2">
      <c r="A44" s="118" t="s">
        <v>259</v>
      </c>
      <c r="B44" s="121">
        <v>25</v>
      </c>
    </row>
    <row r="45" spans="1:2" x14ac:dyDescent="0.2">
      <c r="A45" s="118" t="s">
        <v>260</v>
      </c>
      <c r="B45" s="121">
        <v>35</v>
      </c>
    </row>
    <row r="46" spans="1:2" ht="30" x14ac:dyDescent="0.2">
      <c r="A46" s="118" t="s">
        <v>252</v>
      </c>
      <c r="B46" s="121">
        <v>9.4</v>
      </c>
    </row>
    <row r="47" spans="1:2" ht="30" x14ac:dyDescent="0.2">
      <c r="A47" s="118" t="s">
        <v>237</v>
      </c>
      <c r="B47" s="121" t="s">
        <v>238</v>
      </c>
    </row>
    <row r="49" spans="1:2" ht="20" customHeight="1" x14ac:dyDescent="0.2">
      <c r="A49" s="222" t="s">
        <v>239</v>
      </c>
      <c r="B49" s="222"/>
    </row>
    <row r="50" spans="1:2" x14ac:dyDescent="0.2">
      <c r="A50" s="118" t="s">
        <v>242</v>
      </c>
      <c r="B50" s="121" t="s">
        <v>240</v>
      </c>
    </row>
    <row r="51" spans="1:2" x14ac:dyDescent="0.2">
      <c r="A51" s="118" t="s">
        <v>241</v>
      </c>
      <c r="B51" s="121">
        <v>8.82</v>
      </c>
    </row>
    <row r="53" spans="1:2" ht="20" customHeight="1" x14ac:dyDescent="0.2">
      <c r="A53" s="222" t="s">
        <v>243</v>
      </c>
      <c r="B53" s="222"/>
    </row>
    <row r="54" spans="1:2" ht="30" x14ac:dyDescent="0.2">
      <c r="A54" s="118" t="s">
        <v>244</v>
      </c>
      <c r="B54" s="122" t="s">
        <v>245</v>
      </c>
    </row>
    <row r="55" spans="1:2" ht="45" x14ac:dyDescent="0.2">
      <c r="A55" s="118" t="s">
        <v>246</v>
      </c>
      <c r="B55" s="122" t="s">
        <v>247</v>
      </c>
    </row>
    <row r="57" spans="1:2" x14ac:dyDescent="0.2">
      <c r="A57" s="222" t="s">
        <v>248</v>
      </c>
      <c r="B57" s="222"/>
    </row>
    <row r="58" spans="1:2" ht="45" x14ac:dyDescent="0.2">
      <c r="A58" s="125" t="s">
        <v>249</v>
      </c>
      <c r="B58" s="62" t="s">
        <v>250</v>
      </c>
    </row>
    <row r="60" spans="1:2" x14ac:dyDescent="0.2">
      <c r="A60" s="222" t="s">
        <v>253</v>
      </c>
      <c r="B60" s="222"/>
    </row>
    <row r="61" spans="1:2" ht="30" customHeight="1" x14ac:dyDescent="0.2">
      <c r="A61" s="223" t="s">
        <v>254</v>
      </c>
      <c r="B61" s="224"/>
    </row>
  </sheetData>
  <mergeCells count="14">
    <mergeCell ref="E9:E10"/>
    <mergeCell ref="A9:A10"/>
    <mergeCell ref="B9:B10"/>
    <mergeCell ref="C9:D9"/>
    <mergeCell ref="A43:B43"/>
    <mergeCell ref="A60:B60"/>
    <mergeCell ref="A61:B61"/>
    <mergeCell ref="A57:B57"/>
    <mergeCell ref="A21:B21"/>
    <mergeCell ref="A27:B27"/>
    <mergeCell ref="A32:B32"/>
    <mergeCell ref="A40:B40"/>
    <mergeCell ref="A49:B49"/>
    <mergeCell ref="A53:B53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0DB78-EFFE-6944-9639-0CEFD3C0E685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7892-4EF4-264F-BCB4-4D1DFDAA0242}">
  <sheetPr>
    <tabColor rgb="FF0070C0"/>
  </sheetPr>
  <dimension ref="A1:E117"/>
  <sheetViews>
    <sheetView zoomScale="110" zoomScaleNormal="100" workbookViewId="0">
      <selection activeCell="A5" sqref="A5:XFD6"/>
    </sheetView>
  </sheetViews>
  <sheetFormatPr baseColWidth="10" defaultRowHeight="16" x14ac:dyDescent="0.2"/>
  <cols>
    <col min="1" max="1" width="52.83203125" style="23" customWidth="1"/>
    <col min="2" max="2" width="16" style="23" customWidth="1"/>
    <col min="3" max="3" width="13.6640625" style="23" customWidth="1"/>
    <col min="4" max="4" width="12.83203125" style="23" customWidth="1"/>
    <col min="5" max="5" width="10.83203125" style="23" customWidth="1"/>
    <col min="6" max="16384" width="10.83203125" style="23"/>
  </cols>
  <sheetData>
    <row r="1" spans="1:3" ht="35" customHeight="1" x14ac:dyDescent="0.2">
      <c r="A1" s="2" t="s">
        <v>0</v>
      </c>
      <c r="B1" s="2"/>
      <c r="C1" s="8"/>
    </row>
    <row r="2" spans="1:3" ht="17" customHeight="1" x14ac:dyDescent="0.2">
      <c r="A2" s="2"/>
      <c r="B2" s="2"/>
      <c r="C2" s="8"/>
    </row>
    <row r="3" spans="1:3" x14ac:dyDescent="0.2">
      <c r="A3" s="8" t="s">
        <v>263</v>
      </c>
      <c r="B3" s="8"/>
      <c r="C3" s="8"/>
    </row>
    <row r="4" spans="1:3" x14ac:dyDescent="0.15">
      <c r="A4" s="185" t="s">
        <v>271</v>
      </c>
      <c r="B4" s="8"/>
      <c r="C4" s="8"/>
    </row>
    <row r="5" spans="1:3" customFormat="1" ht="16" customHeight="1" x14ac:dyDescent="0.2">
      <c r="A5" s="229" t="s">
        <v>279</v>
      </c>
      <c r="B5" s="7"/>
    </row>
    <row r="6" spans="1:3" customFormat="1" ht="16" customHeight="1" x14ac:dyDescent="0.2">
      <c r="B6" s="7"/>
    </row>
    <row r="7" spans="1:3" x14ac:dyDescent="0.2">
      <c r="A7" s="8" t="s">
        <v>1</v>
      </c>
      <c r="B7" s="24"/>
      <c r="C7" s="8"/>
    </row>
    <row r="8" spans="1:3" x14ac:dyDescent="0.2">
      <c r="A8" s="25"/>
      <c r="B8" s="25"/>
      <c r="C8" s="8"/>
    </row>
    <row r="9" spans="1:3" ht="45" x14ac:dyDescent="0.2">
      <c r="A9" s="143" t="s">
        <v>2</v>
      </c>
      <c r="B9" s="27" t="s">
        <v>201</v>
      </c>
      <c r="C9" s="13" t="s">
        <v>202</v>
      </c>
    </row>
    <row r="10" spans="1:3" x14ac:dyDescent="0.2">
      <c r="A10" s="144" t="s">
        <v>3</v>
      </c>
      <c r="B10" s="4">
        <v>1479.4888999999998</v>
      </c>
      <c r="C10" s="4">
        <f>B10/40</f>
        <v>36.987222499999994</v>
      </c>
    </row>
    <row r="11" spans="1:3" x14ac:dyDescent="0.2">
      <c r="A11" s="145" t="s">
        <v>4</v>
      </c>
      <c r="B11" s="146">
        <v>1397.6596</v>
      </c>
      <c r="C11" s="146">
        <f t="shared" ref="C11:C74" si="0">B11/40</f>
        <v>34.941490000000002</v>
      </c>
    </row>
    <row r="12" spans="1:3" x14ac:dyDescent="0.2">
      <c r="A12" s="144" t="s">
        <v>5</v>
      </c>
      <c r="B12" s="4">
        <v>1435.3871499999998</v>
      </c>
      <c r="C12" s="4">
        <f t="shared" si="0"/>
        <v>35.884678749999992</v>
      </c>
    </row>
    <row r="13" spans="1:3" x14ac:dyDescent="0.2">
      <c r="A13" s="145" t="s">
        <v>6</v>
      </c>
      <c r="B13" s="146">
        <v>1121.742</v>
      </c>
      <c r="C13" s="146">
        <f t="shared" si="0"/>
        <v>28.04355</v>
      </c>
    </row>
    <row r="14" spans="1:3" x14ac:dyDescent="0.2">
      <c r="A14" s="144" t="s">
        <v>7</v>
      </c>
      <c r="B14" s="4">
        <v>1364.5604499999999</v>
      </c>
      <c r="C14" s="4">
        <f t="shared" si="0"/>
        <v>34.114011249999997</v>
      </c>
    </row>
    <row r="15" spans="1:3" x14ac:dyDescent="0.2">
      <c r="A15" s="145" t="s">
        <v>266</v>
      </c>
      <c r="B15" s="146">
        <v>1278.2651499999999</v>
      </c>
      <c r="C15" s="146">
        <f t="shared" si="0"/>
        <v>31.95662875</v>
      </c>
    </row>
    <row r="16" spans="1:3" x14ac:dyDescent="0.2">
      <c r="A16" s="147" t="s">
        <v>8</v>
      </c>
      <c r="B16" s="148">
        <v>1479.4888999999998</v>
      </c>
      <c r="C16" s="148">
        <f t="shared" si="0"/>
        <v>36.987222499999994</v>
      </c>
    </row>
    <row r="17" spans="1:3" x14ac:dyDescent="0.2">
      <c r="A17" s="149" t="s">
        <v>9</v>
      </c>
      <c r="B17" s="40">
        <v>1310.8161999999998</v>
      </c>
      <c r="C17" s="40">
        <f t="shared" si="0"/>
        <v>32.770404999999997</v>
      </c>
    </row>
    <row r="18" spans="1:3" x14ac:dyDescent="0.2">
      <c r="A18" s="147" t="s">
        <v>10</v>
      </c>
      <c r="B18" s="148">
        <v>559.32034999999996</v>
      </c>
      <c r="C18" s="148">
        <f t="shared" si="0"/>
        <v>13.98300875</v>
      </c>
    </row>
    <row r="19" spans="1:3" x14ac:dyDescent="0.2">
      <c r="A19" s="149" t="s">
        <v>11</v>
      </c>
      <c r="B19" s="40">
        <v>1070.37285</v>
      </c>
      <c r="C19" s="40">
        <f t="shared" si="0"/>
        <v>26.759321249999999</v>
      </c>
    </row>
    <row r="20" spans="1:3" x14ac:dyDescent="0.2">
      <c r="A20" s="150" t="s">
        <v>267</v>
      </c>
      <c r="B20" s="98">
        <v>959.77</v>
      </c>
      <c r="C20" s="98">
        <f t="shared" si="0"/>
        <v>23.994250000000001</v>
      </c>
    </row>
    <row r="21" spans="1:3" x14ac:dyDescent="0.2">
      <c r="A21" s="151" t="s">
        <v>12</v>
      </c>
      <c r="B21" s="152">
        <v>1070.37285</v>
      </c>
      <c r="C21" s="152">
        <f t="shared" si="0"/>
        <v>26.759321249999999</v>
      </c>
    </row>
    <row r="22" spans="1:3" x14ac:dyDescent="0.2">
      <c r="A22" s="150" t="s">
        <v>13</v>
      </c>
      <c r="B22" s="98">
        <v>534.73704999999995</v>
      </c>
      <c r="C22" s="98">
        <f t="shared" si="0"/>
        <v>13.368426249999999</v>
      </c>
    </row>
    <row r="23" spans="1:3" x14ac:dyDescent="0.2">
      <c r="A23" s="145" t="s">
        <v>14</v>
      </c>
      <c r="B23" s="146">
        <v>1272.7638499999998</v>
      </c>
      <c r="C23" s="146">
        <f t="shared" si="0"/>
        <v>31.819096249999994</v>
      </c>
    </row>
    <row r="24" spans="1:3" x14ac:dyDescent="0.2">
      <c r="A24" s="144" t="s">
        <v>15</v>
      </c>
      <c r="B24" s="4">
        <v>1272.7638499999998</v>
      </c>
      <c r="C24" s="4">
        <f t="shared" si="0"/>
        <v>31.819096249999994</v>
      </c>
    </row>
    <row r="25" spans="1:3" x14ac:dyDescent="0.2">
      <c r="A25" s="145" t="s">
        <v>16</v>
      </c>
      <c r="B25" s="146">
        <v>1070.37285</v>
      </c>
      <c r="C25" s="146">
        <f t="shared" si="0"/>
        <v>26.759321249999999</v>
      </c>
    </row>
    <row r="26" spans="1:3" x14ac:dyDescent="0.2">
      <c r="A26" s="144" t="s">
        <v>17</v>
      </c>
      <c r="B26" s="4">
        <v>1364.5604499999999</v>
      </c>
      <c r="C26" s="4">
        <f t="shared" si="0"/>
        <v>34.114011249999997</v>
      </c>
    </row>
    <row r="27" spans="1:3" x14ac:dyDescent="0.2">
      <c r="A27" s="145" t="s">
        <v>18</v>
      </c>
      <c r="B27" s="146">
        <v>1272.7638499999998</v>
      </c>
      <c r="C27" s="146">
        <f t="shared" si="0"/>
        <v>31.819096249999994</v>
      </c>
    </row>
    <row r="28" spans="1:3" x14ac:dyDescent="0.2">
      <c r="A28" s="144" t="s">
        <v>19</v>
      </c>
      <c r="B28" s="4">
        <v>534.73704999999995</v>
      </c>
      <c r="C28" s="4">
        <f t="shared" si="0"/>
        <v>13.368426249999999</v>
      </c>
    </row>
    <row r="29" spans="1:3" x14ac:dyDescent="0.2">
      <c r="A29" s="145" t="s">
        <v>20</v>
      </c>
      <c r="B29" s="146">
        <v>1340.0278999999998</v>
      </c>
      <c r="C29" s="146">
        <f t="shared" si="0"/>
        <v>33.500697499999994</v>
      </c>
    </row>
    <row r="30" spans="1:3" x14ac:dyDescent="0.2">
      <c r="A30" s="144" t="s">
        <v>21</v>
      </c>
      <c r="B30" s="4">
        <v>534.73704999999995</v>
      </c>
      <c r="C30" s="4">
        <f t="shared" si="0"/>
        <v>13.368426249999999</v>
      </c>
    </row>
    <row r="31" spans="1:3" x14ac:dyDescent="0.2">
      <c r="A31" s="145" t="s">
        <v>22</v>
      </c>
      <c r="B31" s="146">
        <v>1278.2651499999999</v>
      </c>
      <c r="C31" s="146">
        <f t="shared" si="0"/>
        <v>31.95662875</v>
      </c>
    </row>
    <row r="32" spans="1:3" x14ac:dyDescent="0.2">
      <c r="A32" s="144" t="s">
        <v>23</v>
      </c>
      <c r="B32" s="4">
        <v>1063.7144499999999</v>
      </c>
      <c r="C32" s="4">
        <f t="shared" si="0"/>
        <v>26.592861249999999</v>
      </c>
    </row>
    <row r="33" spans="1:3" x14ac:dyDescent="0.2">
      <c r="A33" s="145" t="s">
        <v>24</v>
      </c>
      <c r="B33" s="146">
        <v>1340.0278999999998</v>
      </c>
      <c r="C33" s="146">
        <f t="shared" si="0"/>
        <v>33.500697499999994</v>
      </c>
    </row>
    <row r="34" spans="1:3" x14ac:dyDescent="0.2">
      <c r="A34" s="144" t="s">
        <v>25</v>
      </c>
      <c r="B34" s="4">
        <v>1121.742</v>
      </c>
      <c r="C34" s="4">
        <f t="shared" si="0"/>
        <v>28.04355</v>
      </c>
    </row>
    <row r="35" spans="1:3" x14ac:dyDescent="0.2">
      <c r="A35" s="145" t="s">
        <v>26</v>
      </c>
      <c r="B35" s="146">
        <v>534.73704999999995</v>
      </c>
      <c r="C35" s="146">
        <f t="shared" si="0"/>
        <v>13.368426249999999</v>
      </c>
    </row>
    <row r="36" spans="1:3" x14ac:dyDescent="0.2">
      <c r="A36" s="144" t="s">
        <v>27</v>
      </c>
      <c r="B36" s="4">
        <v>534.73704999999995</v>
      </c>
      <c r="C36" s="4">
        <f t="shared" si="0"/>
        <v>13.368426249999999</v>
      </c>
    </row>
    <row r="37" spans="1:3" x14ac:dyDescent="0.2">
      <c r="A37" s="145" t="s">
        <v>28</v>
      </c>
      <c r="B37" s="146">
        <v>534.73704999999995</v>
      </c>
      <c r="C37" s="146">
        <f t="shared" si="0"/>
        <v>13.368426249999999</v>
      </c>
    </row>
    <row r="38" spans="1:3" x14ac:dyDescent="0.2">
      <c r="A38" s="144" t="s">
        <v>29</v>
      </c>
      <c r="B38" s="4">
        <v>2110.4535000000001</v>
      </c>
      <c r="C38" s="4">
        <f t="shared" si="0"/>
        <v>52.761337500000003</v>
      </c>
    </row>
    <row r="39" spans="1:3" x14ac:dyDescent="0.2">
      <c r="A39" s="145" t="s">
        <v>30</v>
      </c>
      <c r="B39" s="146">
        <v>1747.8244499999998</v>
      </c>
      <c r="C39" s="146">
        <f t="shared" si="0"/>
        <v>43.695611249999999</v>
      </c>
    </row>
    <row r="40" spans="1:3" x14ac:dyDescent="0.2">
      <c r="A40" s="144" t="s">
        <v>31</v>
      </c>
      <c r="B40" s="4">
        <v>1930.05755</v>
      </c>
      <c r="C40" s="4">
        <f t="shared" si="0"/>
        <v>48.251438749999998</v>
      </c>
    </row>
    <row r="41" spans="1:3" x14ac:dyDescent="0.2">
      <c r="A41" s="145" t="s">
        <v>32</v>
      </c>
      <c r="B41" s="146">
        <v>1070.37285</v>
      </c>
      <c r="C41" s="146">
        <f t="shared" si="0"/>
        <v>26.759321249999999</v>
      </c>
    </row>
    <row r="42" spans="1:3" x14ac:dyDescent="0.2">
      <c r="A42" s="144" t="s">
        <v>33</v>
      </c>
      <c r="B42" s="4">
        <v>1310.8161999999998</v>
      </c>
      <c r="C42" s="4">
        <f t="shared" si="0"/>
        <v>32.770404999999997</v>
      </c>
    </row>
    <row r="43" spans="1:3" x14ac:dyDescent="0.2">
      <c r="A43" s="145" t="s">
        <v>34</v>
      </c>
      <c r="B43" s="146">
        <v>1502.2857999999999</v>
      </c>
      <c r="C43" s="146">
        <f t="shared" si="0"/>
        <v>37.557144999999998</v>
      </c>
    </row>
    <row r="44" spans="1:3" x14ac:dyDescent="0.2">
      <c r="A44" s="144" t="s">
        <v>35</v>
      </c>
      <c r="B44" s="4">
        <v>1930.05755</v>
      </c>
      <c r="C44" s="4">
        <f t="shared" si="0"/>
        <v>48.251438749999998</v>
      </c>
    </row>
    <row r="45" spans="1:3" x14ac:dyDescent="0.2">
      <c r="A45" s="145" t="s">
        <v>36</v>
      </c>
      <c r="B45" s="146">
        <v>1310.8161999999998</v>
      </c>
      <c r="C45" s="146">
        <f t="shared" si="0"/>
        <v>32.770404999999997</v>
      </c>
    </row>
    <row r="46" spans="1:3" x14ac:dyDescent="0.2">
      <c r="A46" s="144" t="s">
        <v>37</v>
      </c>
      <c r="B46" s="4">
        <v>2721.6357499999999</v>
      </c>
      <c r="C46" s="4">
        <f t="shared" si="0"/>
        <v>68.040893749999995</v>
      </c>
    </row>
    <row r="47" spans="1:3" x14ac:dyDescent="0.2">
      <c r="A47" s="145" t="s">
        <v>38</v>
      </c>
      <c r="B47" s="146">
        <v>1265.6283999999998</v>
      </c>
      <c r="C47" s="146">
        <f t="shared" si="0"/>
        <v>31.640709999999995</v>
      </c>
    </row>
    <row r="48" spans="1:3" x14ac:dyDescent="0.2">
      <c r="A48" s="144" t="s">
        <v>39</v>
      </c>
      <c r="B48" s="4">
        <v>1211.9856499999999</v>
      </c>
      <c r="C48" s="4">
        <f t="shared" si="0"/>
        <v>30.299641249999997</v>
      </c>
    </row>
    <row r="49" spans="1:3" x14ac:dyDescent="0.2">
      <c r="A49" s="145" t="s">
        <v>40</v>
      </c>
      <c r="B49" s="146">
        <v>1265.6283999999998</v>
      </c>
      <c r="C49" s="146">
        <f t="shared" si="0"/>
        <v>31.640709999999995</v>
      </c>
    </row>
    <row r="50" spans="1:3" x14ac:dyDescent="0.2">
      <c r="A50" s="144" t="s">
        <v>41</v>
      </c>
      <c r="B50" s="4">
        <v>1211.9856499999999</v>
      </c>
      <c r="C50" s="4">
        <f t="shared" si="0"/>
        <v>30.299641249999997</v>
      </c>
    </row>
    <row r="51" spans="1:3" x14ac:dyDescent="0.2">
      <c r="A51" s="145" t="s">
        <v>42</v>
      </c>
      <c r="B51" s="146">
        <v>1321.2097999999999</v>
      </c>
      <c r="C51" s="146">
        <f t="shared" si="0"/>
        <v>33.030244999999994</v>
      </c>
    </row>
    <row r="52" spans="1:3" x14ac:dyDescent="0.2">
      <c r="A52" s="144" t="s">
        <v>43</v>
      </c>
      <c r="B52" s="4">
        <v>1322.0319500000001</v>
      </c>
      <c r="C52" s="4">
        <f t="shared" si="0"/>
        <v>33.050798749999998</v>
      </c>
    </row>
    <row r="53" spans="1:3" x14ac:dyDescent="0.2">
      <c r="A53" s="145" t="s">
        <v>44</v>
      </c>
      <c r="B53" s="146">
        <v>1833.0539999999996</v>
      </c>
      <c r="C53" s="146">
        <f t="shared" si="0"/>
        <v>45.826349999999991</v>
      </c>
    </row>
    <row r="54" spans="1:3" x14ac:dyDescent="0.2">
      <c r="A54" s="144" t="s">
        <v>45</v>
      </c>
      <c r="B54" s="4">
        <v>1656.2511499999998</v>
      </c>
      <c r="C54" s="4">
        <f t="shared" si="0"/>
        <v>41.406278749999998</v>
      </c>
    </row>
    <row r="55" spans="1:3" x14ac:dyDescent="0.2">
      <c r="A55" s="145" t="s">
        <v>46</v>
      </c>
      <c r="B55" s="146">
        <v>1930.05755</v>
      </c>
      <c r="C55" s="146">
        <f t="shared" si="0"/>
        <v>48.251438749999998</v>
      </c>
    </row>
    <row r="56" spans="1:3" x14ac:dyDescent="0.2">
      <c r="A56" s="144" t="s">
        <v>47</v>
      </c>
      <c r="B56" s="4">
        <v>1276.1438000000001</v>
      </c>
      <c r="C56" s="4">
        <f t="shared" si="0"/>
        <v>31.903595000000003</v>
      </c>
    </row>
    <row r="57" spans="1:3" x14ac:dyDescent="0.2">
      <c r="A57" s="145" t="s">
        <v>48</v>
      </c>
      <c r="B57" s="146">
        <v>1322.2755499999998</v>
      </c>
      <c r="C57" s="146">
        <f t="shared" si="0"/>
        <v>33.056888749999999</v>
      </c>
    </row>
    <row r="58" spans="1:3" x14ac:dyDescent="0.2">
      <c r="A58" s="144" t="s">
        <v>49</v>
      </c>
      <c r="B58" s="4">
        <v>1322.0319500000001</v>
      </c>
      <c r="C58" s="4">
        <f t="shared" si="0"/>
        <v>33.050798749999998</v>
      </c>
    </row>
    <row r="59" spans="1:3" x14ac:dyDescent="0.2">
      <c r="A59" s="145" t="s">
        <v>50</v>
      </c>
      <c r="B59" s="146">
        <v>1322.0319500000001</v>
      </c>
      <c r="C59" s="146">
        <f t="shared" si="0"/>
        <v>33.050798749999998</v>
      </c>
    </row>
    <row r="60" spans="1:3" x14ac:dyDescent="0.2">
      <c r="A60" s="144" t="s">
        <v>51</v>
      </c>
      <c r="B60" s="4">
        <v>1310.8161999999998</v>
      </c>
      <c r="C60" s="4">
        <f t="shared" si="0"/>
        <v>32.770404999999997</v>
      </c>
    </row>
    <row r="61" spans="1:3" x14ac:dyDescent="0.2">
      <c r="A61" s="145" t="s">
        <v>52</v>
      </c>
      <c r="B61" s="146">
        <v>1063.7144499999999</v>
      </c>
      <c r="C61" s="146">
        <f t="shared" si="0"/>
        <v>26.592861249999999</v>
      </c>
    </row>
    <row r="62" spans="1:3" x14ac:dyDescent="0.2">
      <c r="A62" s="144" t="s">
        <v>53</v>
      </c>
      <c r="B62" s="4">
        <v>1087.4755999999998</v>
      </c>
      <c r="C62" s="4">
        <f t="shared" si="0"/>
        <v>27.186889999999995</v>
      </c>
    </row>
    <row r="63" spans="1:3" x14ac:dyDescent="0.2">
      <c r="A63" s="145" t="s">
        <v>54</v>
      </c>
      <c r="B63" s="146">
        <v>1747.8244499999998</v>
      </c>
      <c r="C63" s="146">
        <f t="shared" si="0"/>
        <v>43.695611249999999</v>
      </c>
    </row>
    <row r="64" spans="1:3" x14ac:dyDescent="0.2">
      <c r="A64" s="144" t="s">
        <v>55</v>
      </c>
      <c r="B64" s="4">
        <v>1551.3102999999999</v>
      </c>
      <c r="C64" s="4">
        <f t="shared" si="0"/>
        <v>38.782757499999995</v>
      </c>
    </row>
    <row r="65" spans="1:5" x14ac:dyDescent="0.2">
      <c r="A65" s="145" t="s">
        <v>56</v>
      </c>
      <c r="B65" s="146">
        <v>1063.7144499999999</v>
      </c>
      <c r="C65" s="146">
        <f t="shared" si="0"/>
        <v>26.592861249999999</v>
      </c>
    </row>
    <row r="66" spans="1:5" x14ac:dyDescent="0.2">
      <c r="A66" s="144" t="s">
        <v>57</v>
      </c>
      <c r="B66" s="4">
        <v>1063.7144499999999</v>
      </c>
      <c r="C66" s="4">
        <f t="shared" si="0"/>
        <v>26.592861249999999</v>
      </c>
    </row>
    <row r="67" spans="1:5" x14ac:dyDescent="0.2">
      <c r="A67" s="145" t="s">
        <v>58</v>
      </c>
      <c r="B67" s="146">
        <v>2686.1208999999999</v>
      </c>
      <c r="C67" s="146">
        <f t="shared" si="0"/>
        <v>67.153022499999992</v>
      </c>
    </row>
    <row r="68" spans="1:5" x14ac:dyDescent="0.2">
      <c r="A68" s="144" t="s">
        <v>59</v>
      </c>
      <c r="B68" s="4">
        <v>2758.1148499999995</v>
      </c>
      <c r="C68" s="4">
        <f t="shared" si="0"/>
        <v>68.952871249999987</v>
      </c>
      <c r="E68" s="181"/>
    </row>
    <row r="69" spans="1:5" x14ac:dyDescent="0.2">
      <c r="A69" s="153" t="s">
        <v>60</v>
      </c>
      <c r="B69" s="146">
        <v>2721.6357499999999</v>
      </c>
      <c r="C69" s="146">
        <f t="shared" si="0"/>
        <v>68.040893749999995</v>
      </c>
    </row>
    <row r="70" spans="1:5" x14ac:dyDescent="0.2">
      <c r="A70" s="144" t="s">
        <v>61</v>
      </c>
      <c r="B70" s="4">
        <v>1044.20615</v>
      </c>
      <c r="C70" s="4">
        <f t="shared" si="0"/>
        <v>26.105153749999999</v>
      </c>
    </row>
    <row r="71" spans="1:5" x14ac:dyDescent="0.2">
      <c r="A71" s="145" t="s">
        <v>62</v>
      </c>
      <c r="B71" s="146">
        <v>1009.0465499999999</v>
      </c>
      <c r="C71" s="146">
        <f t="shared" si="0"/>
        <v>25.226163749999998</v>
      </c>
    </row>
    <row r="72" spans="1:5" x14ac:dyDescent="0.2">
      <c r="A72" s="144" t="s">
        <v>63</v>
      </c>
      <c r="B72" s="4">
        <v>1435.3871499999998</v>
      </c>
      <c r="C72" s="4">
        <f t="shared" si="0"/>
        <v>35.884678749999992</v>
      </c>
    </row>
    <row r="73" spans="1:5" x14ac:dyDescent="0.2">
      <c r="A73" s="145" t="s">
        <v>64</v>
      </c>
      <c r="B73" s="146">
        <v>1930.05755</v>
      </c>
      <c r="C73" s="146">
        <f t="shared" si="0"/>
        <v>48.251438749999998</v>
      </c>
    </row>
    <row r="74" spans="1:5" x14ac:dyDescent="0.2">
      <c r="A74" s="144" t="s">
        <v>65</v>
      </c>
      <c r="B74" s="4">
        <v>912.8549999999999</v>
      </c>
      <c r="C74" s="4">
        <f t="shared" si="0"/>
        <v>22.821374999999996</v>
      </c>
    </row>
    <row r="75" spans="1:5" x14ac:dyDescent="0.2">
      <c r="A75" s="145" t="s">
        <v>66</v>
      </c>
      <c r="B75" s="146">
        <v>1310.8161999999998</v>
      </c>
      <c r="C75" s="146">
        <f t="shared" ref="C75:C111" si="1">B75/40</f>
        <v>32.770404999999997</v>
      </c>
    </row>
    <row r="76" spans="1:5" x14ac:dyDescent="0.2">
      <c r="A76" s="144" t="s">
        <v>67</v>
      </c>
      <c r="B76" s="4">
        <v>1310.8161999999998</v>
      </c>
      <c r="C76" s="4">
        <f t="shared" si="1"/>
        <v>32.770404999999997</v>
      </c>
    </row>
    <row r="77" spans="1:5" x14ac:dyDescent="0.2">
      <c r="A77" s="145" t="s">
        <v>68</v>
      </c>
      <c r="B77" s="146">
        <v>1044.20615</v>
      </c>
      <c r="C77" s="146">
        <f t="shared" si="1"/>
        <v>26.105153749999999</v>
      </c>
    </row>
    <row r="78" spans="1:5" x14ac:dyDescent="0.2">
      <c r="A78" s="144" t="s">
        <v>69</v>
      </c>
      <c r="B78" s="4">
        <v>1009.0465499999999</v>
      </c>
      <c r="C78" s="4">
        <f t="shared" si="1"/>
        <v>25.226163749999998</v>
      </c>
    </row>
    <row r="79" spans="1:5" x14ac:dyDescent="0.2">
      <c r="A79" s="145" t="s">
        <v>70</v>
      </c>
      <c r="B79" s="146">
        <v>1041.1611499999999</v>
      </c>
      <c r="C79" s="146">
        <f t="shared" si="1"/>
        <v>26.029028749999998</v>
      </c>
    </row>
    <row r="80" spans="1:5" x14ac:dyDescent="0.2">
      <c r="A80" s="144" t="s">
        <v>71</v>
      </c>
      <c r="B80" s="4">
        <v>1221.14095</v>
      </c>
      <c r="C80" s="4">
        <f t="shared" si="1"/>
        <v>30.528523749999998</v>
      </c>
    </row>
    <row r="81" spans="1:3" x14ac:dyDescent="0.2">
      <c r="A81" s="145" t="s">
        <v>72</v>
      </c>
      <c r="B81" s="146">
        <v>1089.8507</v>
      </c>
      <c r="C81" s="146">
        <f t="shared" si="1"/>
        <v>27.246267499999998</v>
      </c>
    </row>
    <row r="82" spans="1:3" x14ac:dyDescent="0.2">
      <c r="A82" s="144" t="s">
        <v>265</v>
      </c>
      <c r="B82" s="4">
        <v>1145.46255</v>
      </c>
      <c r="C82" s="4">
        <f t="shared" si="1"/>
        <v>28.636563750000001</v>
      </c>
    </row>
    <row r="83" spans="1:3" x14ac:dyDescent="0.2">
      <c r="A83" s="149" t="s">
        <v>73</v>
      </c>
      <c r="B83" s="40">
        <v>2110.4535000000001</v>
      </c>
      <c r="C83" s="40">
        <f t="shared" si="1"/>
        <v>52.761337500000003</v>
      </c>
    </row>
    <row r="84" spans="1:3" x14ac:dyDescent="0.2">
      <c r="A84" s="144" t="s">
        <v>74</v>
      </c>
      <c r="B84" s="4">
        <v>1310.8161999999998</v>
      </c>
      <c r="C84" s="4">
        <f t="shared" si="1"/>
        <v>32.770404999999997</v>
      </c>
    </row>
    <row r="85" spans="1:3" x14ac:dyDescent="0.2">
      <c r="A85" s="149" t="s">
        <v>75</v>
      </c>
      <c r="B85" s="40">
        <v>1090.8250999999998</v>
      </c>
      <c r="C85" s="40">
        <f t="shared" si="1"/>
        <v>27.270627499999996</v>
      </c>
    </row>
    <row r="86" spans="1:3" x14ac:dyDescent="0.2">
      <c r="A86" s="144" t="s">
        <v>76</v>
      </c>
      <c r="B86" s="4">
        <v>1145.46255</v>
      </c>
      <c r="C86" s="4">
        <f t="shared" si="1"/>
        <v>28.636563750000001</v>
      </c>
    </row>
    <row r="87" spans="1:3" x14ac:dyDescent="0.2">
      <c r="A87" s="149" t="s">
        <v>77</v>
      </c>
      <c r="B87" s="40">
        <v>1145.46255</v>
      </c>
      <c r="C87" s="40">
        <f t="shared" si="1"/>
        <v>28.636563750000001</v>
      </c>
    </row>
    <row r="88" spans="1:3" x14ac:dyDescent="0.2">
      <c r="A88" s="144" t="s">
        <v>78</v>
      </c>
      <c r="B88" s="4">
        <v>1272.7638499999998</v>
      </c>
      <c r="C88" s="4">
        <f t="shared" si="1"/>
        <v>31.819096249999994</v>
      </c>
    </row>
    <row r="89" spans="1:3" x14ac:dyDescent="0.2">
      <c r="A89" s="149" t="s">
        <v>80</v>
      </c>
      <c r="B89" s="40">
        <v>1070.37285</v>
      </c>
      <c r="C89" s="40">
        <f t="shared" si="1"/>
        <v>26.759321249999999</v>
      </c>
    </row>
    <row r="90" spans="1:3" x14ac:dyDescent="0.2">
      <c r="A90" s="144" t="s">
        <v>81</v>
      </c>
      <c r="B90" s="4">
        <v>1310.8161999999998</v>
      </c>
      <c r="C90" s="4">
        <f t="shared" si="1"/>
        <v>32.770404999999997</v>
      </c>
    </row>
    <row r="91" spans="1:3" x14ac:dyDescent="0.2">
      <c r="A91" s="149" t="s">
        <v>82</v>
      </c>
      <c r="B91" s="40">
        <v>1479.4888999999998</v>
      </c>
      <c r="C91" s="40">
        <f t="shared" si="1"/>
        <v>36.987222499999994</v>
      </c>
    </row>
    <row r="92" spans="1:3" x14ac:dyDescent="0.2">
      <c r="A92" s="144" t="s">
        <v>83</v>
      </c>
      <c r="B92" s="4">
        <v>1070.37285</v>
      </c>
      <c r="C92" s="4">
        <f t="shared" si="1"/>
        <v>26.759321249999999</v>
      </c>
    </row>
    <row r="93" spans="1:3" x14ac:dyDescent="0.2">
      <c r="A93" s="149" t="s">
        <v>84</v>
      </c>
      <c r="B93" s="40">
        <v>1070.37285</v>
      </c>
      <c r="C93" s="40">
        <f t="shared" si="1"/>
        <v>26.759321249999999</v>
      </c>
    </row>
    <row r="94" spans="1:3" x14ac:dyDescent="0.2">
      <c r="A94" s="144" t="s">
        <v>85</v>
      </c>
      <c r="B94" s="4">
        <v>1310.8161999999998</v>
      </c>
      <c r="C94" s="4">
        <f t="shared" si="1"/>
        <v>32.770404999999997</v>
      </c>
    </row>
    <row r="95" spans="1:3" x14ac:dyDescent="0.2">
      <c r="A95" s="149" t="s">
        <v>86</v>
      </c>
      <c r="B95" s="40">
        <v>1250.9007499999998</v>
      </c>
      <c r="C95" s="40">
        <f t="shared" si="1"/>
        <v>31.272518749999996</v>
      </c>
    </row>
    <row r="96" spans="1:3" x14ac:dyDescent="0.2">
      <c r="A96" s="144" t="s">
        <v>87</v>
      </c>
      <c r="B96" s="4">
        <v>959.76829999999995</v>
      </c>
      <c r="C96" s="4">
        <f t="shared" si="1"/>
        <v>23.994207499999998</v>
      </c>
    </row>
    <row r="97" spans="1:3" x14ac:dyDescent="0.2">
      <c r="A97" s="149" t="s">
        <v>88</v>
      </c>
      <c r="B97" s="40">
        <v>1145.46255</v>
      </c>
      <c r="C97" s="40">
        <f t="shared" si="1"/>
        <v>28.636563750000001</v>
      </c>
    </row>
    <row r="98" spans="1:3" x14ac:dyDescent="0.2">
      <c r="A98" s="144" t="s">
        <v>89</v>
      </c>
      <c r="B98" s="4">
        <v>1216.6850999999997</v>
      </c>
      <c r="C98" s="4">
        <f t="shared" si="1"/>
        <v>30.417127499999992</v>
      </c>
    </row>
    <row r="99" spans="1:3" x14ac:dyDescent="0.2">
      <c r="A99" s="149" t="s">
        <v>90</v>
      </c>
      <c r="B99" s="40">
        <v>1131.2424000000001</v>
      </c>
      <c r="C99" s="40">
        <f t="shared" si="1"/>
        <v>28.281060000000004</v>
      </c>
    </row>
    <row r="100" spans="1:3" x14ac:dyDescent="0.2">
      <c r="A100" s="144" t="s">
        <v>91</v>
      </c>
      <c r="B100" s="4">
        <v>1216.6850999999997</v>
      </c>
      <c r="C100" s="4">
        <f t="shared" si="1"/>
        <v>30.417127499999992</v>
      </c>
    </row>
    <row r="101" spans="1:3" x14ac:dyDescent="0.2">
      <c r="A101" s="149" t="s">
        <v>92</v>
      </c>
      <c r="B101" s="40">
        <v>1120.7269999999999</v>
      </c>
      <c r="C101" s="40">
        <f t="shared" si="1"/>
        <v>28.018174999999996</v>
      </c>
    </row>
    <row r="102" spans="1:3" x14ac:dyDescent="0.2">
      <c r="A102" s="144" t="s">
        <v>93</v>
      </c>
      <c r="B102" s="4">
        <v>1069.6724999999999</v>
      </c>
      <c r="C102" s="4">
        <f t="shared" si="1"/>
        <v>26.741812499999998</v>
      </c>
    </row>
    <row r="103" spans="1:3" x14ac:dyDescent="0.2">
      <c r="A103" s="149" t="s">
        <v>94</v>
      </c>
      <c r="B103" s="40">
        <v>1120.7269999999999</v>
      </c>
      <c r="C103" s="40">
        <f t="shared" si="1"/>
        <v>28.018174999999996</v>
      </c>
    </row>
    <row r="104" spans="1:3" x14ac:dyDescent="0.2">
      <c r="A104" s="144" t="s">
        <v>95</v>
      </c>
      <c r="B104" s="4">
        <v>1069.6724999999999</v>
      </c>
      <c r="C104" s="4">
        <f t="shared" si="1"/>
        <v>26.741812499999998</v>
      </c>
    </row>
    <row r="105" spans="1:3" x14ac:dyDescent="0.2">
      <c r="A105" s="149" t="s">
        <v>96</v>
      </c>
      <c r="B105" s="40">
        <v>1145.46255</v>
      </c>
      <c r="C105" s="40">
        <f t="shared" si="1"/>
        <v>28.636563750000001</v>
      </c>
    </row>
    <row r="106" spans="1:3" x14ac:dyDescent="0.2">
      <c r="A106" s="144" t="s">
        <v>97</v>
      </c>
      <c r="B106" s="4">
        <v>1930.05755</v>
      </c>
      <c r="C106" s="4">
        <f t="shared" si="1"/>
        <v>48.251438749999998</v>
      </c>
    </row>
    <row r="107" spans="1:3" x14ac:dyDescent="0.2">
      <c r="A107" s="154" t="s">
        <v>98</v>
      </c>
      <c r="B107" s="155">
        <v>912.8549999999999</v>
      </c>
      <c r="C107" s="155">
        <f t="shared" si="1"/>
        <v>22.821374999999996</v>
      </c>
    </row>
    <row r="108" spans="1:3" x14ac:dyDescent="0.2">
      <c r="A108" s="144" t="s">
        <v>99</v>
      </c>
      <c r="B108" s="4">
        <v>1364.5604499999999</v>
      </c>
      <c r="C108" s="4">
        <f t="shared" si="1"/>
        <v>34.114011249999997</v>
      </c>
    </row>
    <row r="109" spans="1:3" x14ac:dyDescent="0.2">
      <c r="A109" s="149" t="s">
        <v>100</v>
      </c>
      <c r="B109" s="40">
        <v>2758.1148499999995</v>
      </c>
      <c r="C109" s="40">
        <f t="shared" si="1"/>
        <v>68.952871249999987</v>
      </c>
    </row>
    <row r="110" spans="1:3" x14ac:dyDescent="0.2">
      <c r="A110" s="144" t="s">
        <v>101</v>
      </c>
      <c r="B110" s="4">
        <v>534.73704999999995</v>
      </c>
      <c r="C110" s="4">
        <f t="shared" si="1"/>
        <v>13.368426249999999</v>
      </c>
    </row>
    <row r="111" spans="1:3" x14ac:dyDescent="0.2">
      <c r="A111" s="149" t="s">
        <v>102</v>
      </c>
      <c r="B111" s="40">
        <v>1063.7144499999999</v>
      </c>
      <c r="C111" s="40">
        <f t="shared" si="1"/>
        <v>26.592861249999999</v>
      </c>
    </row>
    <row r="112" spans="1:3" x14ac:dyDescent="0.2">
      <c r="A112" s="144" t="s">
        <v>264</v>
      </c>
      <c r="B112" s="4">
        <v>1221.14095</v>
      </c>
      <c r="C112" s="4">
        <f>B112/40</f>
        <v>30.528523749999998</v>
      </c>
    </row>
    <row r="113" spans="1:3" x14ac:dyDescent="0.2">
      <c r="A113" s="142"/>
      <c r="B113" s="9"/>
      <c r="C113" s="9"/>
    </row>
    <row r="114" spans="1:3" x14ac:dyDescent="0.2">
      <c r="A114" s="26" t="s">
        <v>103</v>
      </c>
      <c r="B114" s="9">
        <v>18.559999999999999</v>
      </c>
      <c r="C114" s="105"/>
    </row>
    <row r="115" spans="1:3" x14ac:dyDescent="0.2">
      <c r="A115" s="26" t="s">
        <v>104</v>
      </c>
      <c r="B115" s="9">
        <v>7.54</v>
      </c>
      <c r="C115" s="105"/>
    </row>
    <row r="117" spans="1:3" ht="80" customHeight="1" x14ac:dyDescent="0.2">
      <c r="A117" s="195" t="s">
        <v>215</v>
      </c>
      <c r="B117" s="195"/>
      <c r="C117" s="195"/>
    </row>
  </sheetData>
  <autoFilter ref="A10:C112" xr:uid="{29ED7892-4EF4-264F-BCB4-4D1DFDAA0242}"/>
  <mergeCells count="1">
    <mergeCell ref="A117:C117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FFEE-0F4F-434D-8894-44F14BD359BC}">
  <sheetPr>
    <tabColor rgb="FF0070C0"/>
  </sheetPr>
  <dimension ref="A1:I102"/>
  <sheetViews>
    <sheetView zoomScaleNormal="100" workbookViewId="0">
      <selection activeCell="A5" sqref="A5"/>
    </sheetView>
  </sheetViews>
  <sheetFormatPr baseColWidth="10" defaultRowHeight="16" x14ac:dyDescent="0.2"/>
  <cols>
    <col min="1" max="1" width="42.83203125" customWidth="1"/>
    <col min="2" max="4" width="16" customWidth="1"/>
    <col min="5" max="5" width="16" style="23" customWidth="1"/>
    <col min="6" max="7" width="12.6640625" customWidth="1"/>
    <col min="8" max="9" width="12.83203125" customWidth="1"/>
  </cols>
  <sheetData>
    <row r="1" spans="1:9" ht="35" customHeight="1" x14ac:dyDescent="0.2">
      <c r="A1" s="2" t="s">
        <v>108</v>
      </c>
      <c r="B1" s="1"/>
      <c r="C1" s="1"/>
      <c r="D1" s="1"/>
      <c r="E1" s="8"/>
      <c r="F1" s="1"/>
      <c r="G1" s="1"/>
      <c r="H1" s="1"/>
      <c r="I1" s="1"/>
    </row>
    <row r="2" spans="1:9" ht="18" customHeight="1" x14ac:dyDescent="0.2">
      <c r="A2" s="2"/>
      <c r="B2" s="1"/>
      <c r="C2" s="1"/>
      <c r="D2" s="1"/>
      <c r="E2" s="8"/>
      <c r="F2" s="1"/>
      <c r="G2" s="1"/>
      <c r="H2" s="1"/>
      <c r="I2" s="1"/>
    </row>
    <row r="3" spans="1:9" x14ac:dyDescent="0.2">
      <c r="A3" s="8" t="s">
        <v>263</v>
      </c>
      <c r="B3" s="1"/>
      <c r="C3" s="1"/>
      <c r="D3" s="1"/>
      <c r="E3" s="8"/>
      <c r="F3" s="1"/>
      <c r="G3" s="1"/>
      <c r="H3" s="1"/>
      <c r="I3" s="1"/>
    </row>
    <row r="4" spans="1:9" x14ac:dyDescent="0.2">
      <c r="A4" s="185" t="s">
        <v>271</v>
      </c>
      <c r="B4" s="1"/>
      <c r="C4" s="1"/>
      <c r="D4" s="1"/>
      <c r="E4" s="8"/>
      <c r="F4" s="1"/>
      <c r="G4" s="1"/>
      <c r="H4" s="1"/>
      <c r="I4" s="1"/>
    </row>
    <row r="5" spans="1:9" ht="16" customHeight="1" x14ac:dyDescent="0.2">
      <c r="A5" s="229" t="s">
        <v>279</v>
      </c>
      <c r="B5" s="7"/>
      <c r="E5"/>
    </row>
    <row r="6" spans="1:9" ht="16" customHeight="1" x14ac:dyDescent="0.2">
      <c r="B6" s="7"/>
      <c r="E6"/>
    </row>
    <row r="7" spans="1:9" ht="50" customHeight="1" x14ac:dyDescent="0.2">
      <c r="A7" s="208" t="s">
        <v>113</v>
      </c>
      <c r="B7" s="208"/>
      <c r="C7" s="208"/>
      <c r="D7" s="208"/>
      <c r="E7" s="208"/>
      <c r="G7" s="1"/>
      <c r="H7" s="11"/>
      <c r="I7" s="11"/>
    </row>
    <row r="8" spans="1:9" x14ac:dyDescent="0.2">
      <c r="A8" s="1"/>
      <c r="B8" s="1"/>
      <c r="C8" s="1"/>
      <c r="D8" s="1"/>
      <c r="E8" s="38"/>
      <c r="F8" s="103"/>
    </row>
    <row r="9" spans="1:9" ht="30" customHeight="1" x14ac:dyDescent="0.2">
      <c r="A9" s="207" t="s">
        <v>109</v>
      </c>
      <c r="B9" s="207"/>
      <c r="C9" s="207"/>
      <c r="D9" s="207"/>
      <c r="E9" s="207"/>
    </row>
    <row r="10" spans="1:9" ht="45" x14ac:dyDescent="0.2">
      <c r="A10" s="143" t="s">
        <v>2</v>
      </c>
      <c r="B10" s="27" t="s">
        <v>111</v>
      </c>
      <c r="C10" s="27" t="s">
        <v>112</v>
      </c>
      <c r="D10" s="27" t="s">
        <v>201</v>
      </c>
      <c r="E10" s="13" t="s">
        <v>202</v>
      </c>
    </row>
    <row r="11" spans="1:9" x14ac:dyDescent="0.2">
      <c r="A11" s="159" t="s">
        <v>4</v>
      </c>
      <c r="B11" s="14">
        <v>43</v>
      </c>
      <c r="C11" s="14">
        <v>46</v>
      </c>
      <c r="D11" s="15">
        <f>E11*35+E11*1.25*8</f>
        <v>1572.3670500000001</v>
      </c>
      <c r="E11" s="15">
        <f>VLOOKUP(A11,'Annexe 1'!$A$10:$C$111,3,FALSE)</f>
        <v>34.941490000000002</v>
      </c>
    </row>
    <row r="12" spans="1:9" x14ac:dyDescent="0.2">
      <c r="A12" s="160" t="s">
        <v>7</v>
      </c>
      <c r="B12" s="17">
        <v>43</v>
      </c>
      <c r="C12" s="17">
        <v>46</v>
      </c>
      <c r="D12" s="18">
        <f>E12*35+E12*1.25*8</f>
        <v>1535.1305062499998</v>
      </c>
      <c r="E12" s="18">
        <f>VLOOKUP(A12,'Annexe 1'!$A$10:$C$111,3,FALSE)</f>
        <v>34.114011249999997</v>
      </c>
    </row>
    <row r="13" spans="1:9" x14ac:dyDescent="0.2">
      <c r="A13" s="161" t="s">
        <v>266</v>
      </c>
      <c r="B13" s="92">
        <v>42</v>
      </c>
      <c r="C13" s="92">
        <v>45</v>
      </c>
      <c r="D13" s="93">
        <f>E13*35+E13*1.25*7</f>
        <v>1398.1025078125001</v>
      </c>
      <c r="E13" s="93">
        <f>VLOOKUP(A13,'Annexe 1'!$A$10:$C$111,3,FALSE)</f>
        <v>31.95662875</v>
      </c>
    </row>
    <row r="14" spans="1:9" x14ac:dyDescent="0.2">
      <c r="A14" s="162" t="s">
        <v>8</v>
      </c>
      <c r="B14" s="94">
        <v>43</v>
      </c>
      <c r="C14" s="94">
        <v>46</v>
      </c>
      <c r="D14" s="28">
        <f>E14*35+E14*1.25*8</f>
        <v>1664.4250124999999</v>
      </c>
      <c r="E14" s="28">
        <f>VLOOKUP(A14,'Annexe 1'!$A$10:$C$111,3,FALSE)</f>
        <v>36.987222499999994</v>
      </c>
    </row>
    <row r="15" spans="1:9" x14ac:dyDescent="0.2">
      <c r="A15" s="161" t="s">
        <v>11</v>
      </c>
      <c r="B15" s="92">
        <v>43</v>
      </c>
      <c r="C15" s="92">
        <v>46</v>
      </c>
      <c r="D15" s="93">
        <f>E15*35+E15*1.25*8</f>
        <v>1204.1694562499999</v>
      </c>
      <c r="E15" s="93">
        <f>VLOOKUP(A15,'Annexe 1'!$A$10:$C$111,3,FALSE)</f>
        <v>26.759321249999999</v>
      </c>
    </row>
    <row r="16" spans="1:9" x14ac:dyDescent="0.2">
      <c r="A16" s="163" t="s">
        <v>267</v>
      </c>
      <c r="B16" s="95">
        <v>42</v>
      </c>
      <c r="C16" s="95">
        <v>45</v>
      </c>
      <c r="D16" s="96">
        <f>E16*35+E16*1.25*7</f>
        <v>1049.7484374999999</v>
      </c>
      <c r="E16" s="96">
        <f>VLOOKUP(A16,'Annexe 1'!$A$10:$C$111,3,FALSE)</f>
        <v>23.994250000000001</v>
      </c>
    </row>
    <row r="17" spans="1:5" x14ac:dyDescent="0.2">
      <c r="A17" s="159" t="s">
        <v>12</v>
      </c>
      <c r="B17" s="14">
        <v>43</v>
      </c>
      <c r="C17" s="14">
        <v>46</v>
      </c>
      <c r="D17" s="15">
        <f>E17*35+E17*1.25*8</f>
        <v>1204.1694562499999</v>
      </c>
      <c r="E17" s="15">
        <f>VLOOKUP(A17,'Annexe 1'!$A$10:$C$111,3,FALSE)</f>
        <v>26.759321249999999</v>
      </c>
    </row>
    <row r="18" spans="1:5" x14ac:dyDescent="0.2">
      <c r="A18" s="160" t="s">
        <v>13</v>
      </c>
      <c r="B18" s="17">
        <v>42</v>
      </c>
      <c r="C18" s="17">
        <v>45</v>
      </c>
      <c r="D18" s="18">
        <f>E18*35+E18*1.25*7</f>
        <v>584.86864843750004</v>
      </c>
      <c r="E18" s="18">
        <f>VLOOKUP(A18,'Annexe 1'!$A$10:$C$111,3,FALSE)</f>
        <v>13.368426249999999</v>
      </c>
    </row>
    <row r="19" spans="1:5" x14ac:dyDescent="0.2">
      <c r="A19" s="159" t="s">
        <v>14</v>
      </c>
      <c r="B19" s="14">
        <v>42</v>
      </c>
      <c r="C19" s="14">
        <v>45</v>
      </c>
      <c r="D19" s="15">
        <f>E19*35+E19*1.25*7</f>
        <v>1392.0854609374999</v>
      </c>
      <c r="E19" s="15">
        <f>VLOOKUP(A19,'Annexe 1'!$A$10:$C$111,3,FALSE)</f>
        <v>31.819096249999994</v>
      </c>
    </row>
    <row r="20" spans="1:5" x14ac:dyDescent="0.2">
      <c r="A20" s="160" t="s">
        <v>15</v>
      </c>
      <c r="B20" s="17">
        <v>43</v>
      </c>
      <c r="C20" s="17">
        <v>46</v>
      </c>
      <c r="D20" s="18">
        <f>E20*35+E20*1.25*8</f>
        <v>1431.8593312499997</v>
      </c>
      <c r="E20" s="18">
        <f>VLOOKUP(A20,'Annexe 1'!$A$10:$C$111,3,FALSE)</f>
        <v>31.819096249999994</v>
      </c>
    </row>
    <row r="21" spans="1:5" x14ac:dyDescent="0.2">
      <c r="A21" s="159" t="s">
        <v>17</v>
      </c>
      <c r="B21" s="14">
        <v>43</v>
      </c>
      <c r="C21" s="14">
        <v>46</v>
      </c>
      <c r="D21" s="15">
        <f>E21*35+E21*1.25*8</f>
        <v>1535.1305062499998</v>
      </c>
      <c r="E21" s="15">
        <f>VLOOKUP(A21,'Annexe 1'!$A$10:$C$111,3,FALSE)</f>
        <v>34.114011249999997</v>
      </c>
    </row>
    <row r="22" spans="1:5" x14ac:dyDescent="0.2">
      <c r="A22" s="160" t="s">
        <v>19</v>
      </c>
      <c r="B22" s="17">
        <v>43</v>
      </c>
      <c r="C22" s="17">
        <v>46</v>
      </c>
      <c r="D22" s="18">
        <f>E22*35+E22*1.25*8</f>
        <v>601.57918124999992</v>
      </c>
      <c r="E22" s="18">
        <f>VLOOKUP(A22,'Annexe 1'!$A$10:$C$111,3,FALSE)</f>
        <v>13.368426249999999</v>
      </c>
    </row>
    <row r="23" spans="1:5" x14ac:dyDescent="0.2">
      <c r="A23" s="159" t="s">
        <v>23</v>
      </c>
      <c r="B23" s="14">
        <v>43</v>
      </c>
      <c r="C23" s="14">
        <v>46</v>
      </c>
      <c r="D23" s="15">
        <f>E23*35+E23*1.25*8</f>
        <v>1196.6787562499999</v>
      </c>
      <c r="E23" s="15">
        <f>VLOOKUP(A23,'Annexe 1'!$A$10:$C$111,3,FALSE)</f>
        <v>26.592861249999999</v>
      </c>
    </row>
    <row r="24" spans="1:5" x14ac:dyDescent="0.2">
      <c r="A24" s="159" t="s">
        <v>26</v>
      </c>
      <c r="B24" s="14">
        <v>42</v>
      </c>
      <c r="C24" s="14">
        <v>45</v>
      </c>
      <c r="D24" s="15">
        <f>E24*35+E24*1.25*7</f>
        <v>584.86864843750004</v>
      </c>
      <c r="E24" s="15">
        <f>VLOOKUP(A24,'Annexe 1'!$A$10:$C$111,3,FALSE)</f>
        <v>13.368426249999999</v>
      </c>
    </row>
    <row r="25" spans="1:5" x14ac:dyDescent="0.2">
      <c r="A25" s="160" t="s">
        <v>27</v>
      </c>
      <c r="B25" s="17">
        <v>43</v>
      </c>
      <c r="C25" s="17">
        <v>46</v>
      </c>
      <c r="D25" s="18">
        <f>E25*35+E25*1.25*8</f>
        <v>601.57918124999992</v>
      </c>
      <c r="E25" s="18">
        <f>VLOOKUP(A25,'Annexe 1'!$A$10:$C$111,3,FALSE)</f>
        <v>13.368426249999999</v>
      </c>
    </row>
    <row r="26" spans="1:5" x14ac:dyDescent="0.2">
      <c r="A26" s="159" t="s">
        <v>28</v>
      </c>
      <c r="B26" s="14">
        <v>43</v>
      </c>
      <c r="C26" s="14">
        <v>46</v>
      </c>
      <c r="D26" s="15">
        <f>E26*35+E26*1.25*8</f>
        <v>601.57918124999992</v>
      </c>
      <c r="E26" s="15">
        <f>VLOOKUP(A26,'Annexe 1'!$A$10:$C$111,3,FALSE)</f>
        <v>13.368426249999999</v>
      </c>
    </row>
    <row r="27" spans="1:5" x14ac:dyDescent="0.2">
      <c r="A27" s="160" t="s">
        <v>30</v>
      </c>
      <c r="B27" s="17">
        <v>42</v>
      </c>
      <c r="C27" s="17">
        <v>45</v>
      </c>
      <c r="D27" s="18">
        <f>E27*35+E27*1.25*7</f>
        <v>1911.6829921875001</v>
      </c>
      <c r="E27" s="18">
        <f>VLOOKUP(A27,'Annexe 1'!$A$10:$C$111,3,FALSE)</f>
        <v>43.695611249999999</v>
      </c>
    </row>
    <row r="28" spans="1:5" x14ac:dyDescent="0.2">
      <c r="A28" s="159" t="s">
        <v>32</v>
      </c>
      <c r="B28" s="14">
        <v>43</v>
      </c>
      <c r="C28" s="14">
        <v>46</v>
      </c>
      <c r="D28" s="15">
        <f>E28*35+E28*1.25*8</f>
        <v>1204.1694562499999</v>
      </c>
      <c r="E28" s="15">
        <f>VLOOKUP(A28,'Annexe 1'!$A$10:$C$111,3,FALSE)</f>
        <v>26.759321249999999</v>
      </c>
    </row>
    <row r="29" spans="1:5" x14ac:dyDescent="0.2">
      <c r="A29" s="160" t="s">
        <v>33</v>
      </c>
      <c r="B29" s="17">
        <v>43</v>
      </c>
      <c r="C29" s="17">
        <v>46</v>
      </c>
      <c r="D29" s="18">
        <f>E29*35+E29*1.25*8</f>
        <v>1474.6682249999999</v>
      </c>
      <c r="E29" s="18">
        <f>VLOOKUP(A29,'Annexe 1'!$A$10:$C$111,3,FALSE)</f>
        <v>32.770404999999997</v>
      </c>
    </row>
    <row r="30" spans="1:5" x14ac:dyDescent="0.2">
      <c r="A30" s="159" t="s">
        <v>35</v>
      </c>
      <c r="B30" s="14">
        <v>43</v>
      </c>
      <c r="C30" s="14">
        <v>46</v>
      </c>
      <c r="D30" s="15">
        <f>E30*35+E30*1.25*8</f>
        <v>2171.3147437500002</v>
      </c>
      <c r="E30" s="15">
        <f>VLOOKUP(A30,'Annexe 1'!$A$10:$C$111,3,FALSE)</f>
        <v>48.251438749999998</v>
      </c>
    </row>
    <row r="31" spans="1:5" x14ac:dyDescent="0.2">
      <c r="A31" s="160" t="s">
        <v>37</v>
      </c>
      <c r="B31" s="17">
        <v>42</v>
      </c>
      <c r="C31" s="17">
        <v>46</v>
      </c>
      <c r="D31" s="18">
        <f>E31*35+E31*1.25*7</f>
        <v>2976.7891015624996</v>
      </c>
      <c r="E31" s="18">
        <f>VLOOKUP(A31,'Annexe 1'!$A$10:$C$111,3,FALSE)</f>
        <v>68.040893749999995</v>
      </c>
    </row>
    <row r="32" spans="1:5" x14ac:dyDescent="0.2">
      <c r="A32" s="159" t="s">
        <v>39</v>
      </c>
      <c r="B32" s="14">
        <v>46</v>
      </c>
      <c r="C32" s="14">
        <v>47</v>
      </c>
      <c r="D32" s="15">
        <f>E32*35+E32*1.25*8+E32*1.5*3</f>
        <v>1499.8322418749997</v>
      </c>
      <c r="E32" s="15">
        <f>VLOOKUP(A32,'Annexe 1'!$A$10:$C$111,3,FALSE)</f>
        <v>30.299641249999997</v>
      </c>
    </row>
    <row r="33" spans="1:5" x14ac:dyDescent="0.2">
      <c r="A33" s="160" t="s">
        <v>41</v>
      </c>
      <c r="B33" s="17">
        <v>46</v>
      </c>
      <c r="C33" s="17">
        <v>47</v>
      </c>
      <c r="D33" s="18">
        <f>E33*35+E33*1.25*8+E33*1.5*3</f>
        <v>1499.8322418749997</v>
      </c>
      <c r="E33" s="18">
        <f>VLOOKUP(A33,'Annexe 1'!$A$10:$C$111,3,FALSE)</f>
        <v>30.299641249999997</v>
      </c>
    </row>
    <row r="34" spans="1:5" x14ac:dyDescent="0.2">
      <c r="A34" s="159" t="s">
        <v>42</v>
      </c>
      <c r="B34" s="14">
        <v>43</v>
      </c>
      <c r="C34" s="14">
        <v>46</v>
      </c>
      <c r="D34" s="15">
        <f>E34*35+E34*1.25*8</f>
        <v>1486.3610249999997</v>
      </c>
      <c r="E34" s="15">
        <f>VLOOKUP(A34,'Annexe 1'!$A$10:$C$111,3,FALSE)</f>
        <v>33.030244999999994</v>
      </c>
    </row>
    <row r="35" spans="1:5" x14ac:dyDescent="0.2">
      <c r="A35" s="160" t="s">
        <v>46</v>
      </c>
      <c r="B35" s="17">
        <v>42</v>
      </c>
      <c r="C35" s="17">
        <v>45</v>
      </c>
      <c r="D35" s="18">
        <f>E35*35+E35*1.25*7</f>
        <v>2111.0004453125002</v>
      </c>
      <c r="E35" s="18">
        <f>VLOOKUP(A35,'Annexe 1'!$A$10:$C$111,3,FALSE)</f>
        <v>48.251438749999998</v>
      </c>
    </row>
    <row r="36" spans="1:5" x14ac:dyDescent="0.2">
      <c r="A36" s="159" t="s">
        <v>52</v>
      </c>
      <c r="B36" s="14">
        <v>43</v>
      </c>
      <c r="C36" s="14">
        <v>46</v>
      </c>
      <c r="D36" s="15">
        <f>E36*35+E36*1.25*8</f>
        <v>1196.6787562499999</v>
      </c>
      <c r="E36" s="15">
        <f>VLOOKUP(A36,'Annexe 1'!$A$10:$C$111,3,FALSE)</f>
        <v>26.592861249999999</v>
      </c>
    </row>
    <row r="37" spans="1:5" x14ac:dyDescent="0.2">
      <c r="A37" s="160" t="s">
        <v>53</v>
      </c>
      <c r="B37" s="17">
        <v>46</v>
      </c>
      <c r="C37" s="17">
        <v>47</v>
      </c>
      <c r="D37" s="18">
        <f>E37*35+E37*1.25*8+E37*1.5*3</f>
        <v>1345.7510549999997</v>
      </c>
      <c r="E37" s="18">
        <f>VLOOKUP(A37,'Annexe 1'!$A$10:$C$111,3,FALSE)</f>
        <v>27.186889999999995</v>
      </c>
    </row>
    <row r="38" spans="1:5" x14ac:dyDescent="0.2">
      <c r="A38" s="159" t="s">
        <v>56</v>
      </c>
      <c r="B38" s="14">
        <v>43</v>
      </c>
      <c r="C38" s="14">
        <v>46</v>
      </c>
      <c r="D38" s="15">
        <f>E38*35+E38*1.25*8</f>
        <v>1196.6787562499999</v>
      </c>
      <c r="E38" s="15">
        <f>VLOOKUP(A38,'Annexe 1'!$A$10:$C$111,3,FALSE)</f>
        <v>26.592861249999999</v>
      </c>
    </row>
    <row r="39" spans="1:5" x14ac:dyDescent="0.2">
      <c r="A39" s="160" t="s">
        <v>59</v>
      </c>
      <c r="B39" s="17">
        <v>42</v>
      </c>
      <c r="C39" s="17">
        <v>46</v>
      </c>
      <c r="D39" s="18">
        <f>E39*35+E39*1.25*7</f>
        <v>3016.6881171874998</v>
      </c>
      <c r="E39" s="18">
        <f>VLOOKUP(A39,'Annexe 1'!$A$10:$C$111,3,FALSE)</f>
        <v>68.952871249999987</v>
      </c>
    </row>
    <row r="40" spans="1:5" s="141" customFormat="1" x14ac:dyDescent="0.2">
      <c r="A40" s="164" t="s">
        <v>60</v>
      </c>
      <c r="B40" s="139">
        <v>42</v>
      </c>
      <c r="C40" s="139">
        <v>46</v>
      </c>
      <c r="D40" s="140">
        <f>E40*35+E40*1.25*7</f>
        <v>2976.7891015624996</v>
      </c>
      <c r="E40" s="140">
        <f>VLOOKUP(A40,'Annexe 1'!$A$10:$C$111,3,FALSE)</f>
        <v>68.040893749999995</v>
      </c>
    </row>
    <row r="41" spans="1:5" x14ac:dyDescent="0.2">
      <c r="A41" s="160" t="s">
        <v>62</v>
      </c>
      <c r="B41" s="17">
        <v>46</v>
      </c>
      <c r="C41" s="17">
        <v>47</v>
      </c>
      <c r="D41" s="18">
        <f>E41*35+E41*1.25*8+E41*1.5*3</f>
        <v>1248.695105625</v>
      </c>
      <c r="E41" s="18">
        <f>VLOOKUP(A41,'Annexe 1'!$A$10:$C$111,3,FALSE)</f>
        <v>25.226163749999998</v>
      </c>
    </row>
    <row r="42" spans="1:5" x14ac:dyDescent="0.2">
      <c r="A42" s="159" t="s">
        <v>63</v>
      </c>
      <c r="B42" s="14">
        <v>42</v>
      </c>
      <c r="C42" s="14">
        <v>45</v>
      </c>
      <c r="D42" s="15">
        <f>E42*35+E42*1.25*7</f>
        <v>1569.9546953124996</v>
      </c>
      <c r="E42" s="15">
        <f>VLOOKUP(A42,'Annexe 1'!$A$10:$C$111,3,FALSE)</f>
        <v>35.884678749999992</v>
      </c>
    </row>
    <row r="43" spans="1:5" x14ac:dyDescent="0.2">
      <c r="A43" s="160" t="s">
        <v>64</v>
      </c>
      <c r="B43" s="17">
        <v>42</v>
      </c>
      <c r="C43" s="17">
        <v>45</v>
      </c>
      <c r="D43" s="18">
        <f>E43*35+E43*1.25*7</f>
        <v>2111.0004453125002</v>
      </c>
      <c r="E43" s="18">
        <f>VLOOKUP(A43,'Annexe 1'!$A$10:$C$111,3,FALSE)</f>
        <v>48.251438749999998</v>
      </c>
    </row>
    <row r="44" spans="1:5" x14ac:dyDescent="0.2">
      <c r="A44" s="159" t="s">
        <v>65</v>
      </c>
      <c r="B44" s="14">
        <v>43</v>
      </c>
      <c r="C44" s="14">
        <v>46</v>
      </c>
      <c r="D44" s="15">
        <f>E44*35+E44*1.25*8</f>
        <v>1026.9618749999997</v>
      </c>
      <c r="E44" s="15">
        <f>VLOOKUP(A44,'Annexe 1'!$A$10:$C$111,3,FALSE)</f>
        <v>22.821374999999996</v>
      </c>
    </row>
    <row r="45" spans="1:5" x14ac:dyDescent="0.2">
      <c r="A45" s="160" t="s">
        <v>69</v>
      </c>
      <c r="B45" s="17">
        <v>46</v>
      </c>
      <c r="C45" s="17">
        <v>47</v>
      </c>
      <c r="D45" s="18">
        <f>E45*35+E45*1.25*8+E45*1.5*3</f>
        <v>1248.695105625</v>
      </c>
      <c r="E45" s="18">
        <f>VLOOKUP(A45,'Annexe 1'!$A$10:$C$111,3,FALSE)</f>
        <v>25.226163749999998</v>
      </c>
    </row>
    <row r="46" spans="1:5" x14ac:dyDescent="0.2">
      <c r="A46" s="159" t="s">
        <v>80</v>
      </c>
      <c r="B46" s="14">
        <v>43</v>
      </c>
      <c r="C46" s="14">
        <v>46</v>
      </c>
      <c r="D46" s="15">
        <f>E46*35+E46*1.25*8</f>
        <v>1204.1694562499999</v>
      </c>
      <c r="E46" s="15">
        <f>VLOOKUP(A46,'Annexe 1'!$A$10:$C$111,3,FALSE)</f>
        <v>26.759321249999999</v>
      </c>
    </row>
    <row r="47" spans="1:5" x14ac:dyDescent="0.2">
      <c r="A47" s="160" t="s">
        <v>81</v>
      </c>
      <c r="B47" s="17">
        <v>42</v>
      </c>
      <c r="C47" s="17">
        <v>45</v>
      </c>
      <c r="D47" s="18">
        <f>E47*35+E47*1.25*7</f>
        <v>1433.7052187499999</v>
      </c>
      <c r="E47" s="18">
        <f>VLOOKUP(A47,'Annexe 1'!$A$10:$C$111,3,FALSE)</f>
        <v>32.770404999999997</v>
      </c>
    </row>
    <row r="48" spans="1:5" x14ac:dyDescent="0.2">
      <c r="A48" s="159" t="s">
        <v>82</v>
      </c>
      <c r="B48" s="14">
        <v>43</v>
      </c>
      <c r="C48" s="14">
        <v>46</v>
      </c>
      <c r="D48" s="15">
        <f>E48*35+E48*1.25*8</f>
        <v>1664.4250124999999</v>
      </c>
      <c r="E48" s="15">
        <f>VLOOKUP(A48,'Annexe 1'!$A$10:$C$111,3,FALSE)</f>
        <v>36.987222499999994</v>
      </c>
    </row>
    <row r="49" spans="1:9" x14ac:dyDescent="0.2">
      <c r="A49" s="160" t="s">
        <v>85</v>
      </c>
      <c r="B49" s="17">
        <v>42</v>
      </c>
      <c r="C49" s="17">
        <v>45</v>
      </c>
      <c r="D49" s="18">
        <f>E49*35+E49*1.25*7</f>
        <v>1433.7052187499999</v>
      </c>
      <c r="E49" s="18">
        <f>VLOOKUP(A49,'Annexe 1'!$A$10:$C$111,3,FALSE)</f>
        <v>32.770404999999997</v>
      </c>
    </row>
    <row r="50" spans="1:9" x14ac:dyDescent="0.2">
      <c r="A50" s="159" t="s">
        <v>87</v>
      </c>
      <c r="B50" s="14">
        <v>43</v>
      </c>
      <c r="C50" s="14">
        <v>46</v>
      </c>
      <c r="D50" s="15">
        <f>E50*35+E50*1.25*8</f>
        <v>1079.7393374999999</v>
      </c>
      <c r="E50" s="15">
        <f>VLOOKUP(A50,'Annexe 1'!$A$10:$C$111,3,FALSE)</f>
        <v>23.994207499999998</v>
      </c>
    </row>
    <row r="51" spans="1:9" x14ac:dyDescent="0.2">
      <c r="A51" s="165" t="s">
        <v>93</v>
      </c>
      <c r="B51" s="166">
        <v>46</v>
      </c>
      <c r="C51" s="166">
        <v>47</v>
      </c>
      <c r="D51" s="167">
        <f>E51*35+E51*1.25*8+E51*1.5*3</f>
        <v>1323.7197187500001</v>
      </c>
      <c r="E51" s="167">
        <f>VLOOKUP(A51,'Annexe 1'!$A$10:$C$111,3,FALSE)</f>
        <v>26.741812499999998</v>
      </c>
    </row>
    <row r="52" spans="1:9" x14ac:dyDescent="0.2">
      <c r="A52" s="159" t="s">
        <v>95</v>
      </c>
      <c r="B52" s="14">
        <v>46</v>
      </c>
      <c r="C52" s="14">
        <v>47</v>
      </c>
      <c r="D52" s="15">
        <f>E52*35+E52*1.25*8+E52*1.5*3</f>
        <v>1323.7197187500001</v>
      </c>
      <c r="E52" s="15">
        <f>VLOOKUP(A52,'Annexe 1'!$A$10:$C$111,3,FALSE)</f>
        <v>26.741812499999998</v>
      </c>
    </row>
    <row r="53" spans="1:9" x14ac:dyDescent="0.2">
      <c r="A53" s="160" t="s">
        <v>101</v>
      </c>
      <c r="B53" s="17">
        <v>43</v>
      </c>
      <c r="C53" s="17">
        <v>46</v>
      </c>
      <c r="D53" s="18">
        <f>E53*35+E53*1.25*8</f>
        <v>601.57918124999992</v>
      </c>
      <c r="E53" s="18">
        <f>VLOOKUP(A53,'Annexe 1'!$A$10:$C$111,3,FALSE)</f>
        <v>13.368426249999999</v>
      </c>
      <c r="F53" s="11"/>
      <c r="G53" s="11"/>
      <c r="H53" s="11"/>
      <c r="I53" s="11"/>
    </row>
    <row r="54" spans="1:9" x14ac:dyDescent="0.2">
      <c r="A54" s="1"/>
      <c r="B54" s="11"/>
      <c r="C54" s="11"/>
      <c r="D54" s="11"/>
      <c r="E54" s="168"/>
      <c r="F54" s="195"/>
      <c r="G54" s="195"/>
      <c r="H54" s="195"/>
      <c r="I54" s="195"/>
    </row>
    <row r="55" spans="1:9" ht="30" customHeight="1" x14ac:dyDescent="0.2">
      <c r="A55" s="207" t="s">
        <v>110</v>
      </c>
      <c r="B55" s="207"/>
      <c r="C55" s="207"/>
      <c r="D55" s="207"/>
      <c r="E55" s="207"/>
    </row>
    <row r="56" spans="1:9" ht="45" x14ac:dyDescent="0.2">
      <c r="A56" s="169" t="s">
        <v>2</v>
      </c>
      <c r="B56" s="12" t="s">
        <v>111</v>
      </c>
      <c r="C56" s="12" t="s">
        <v>112</v>
      </c>
      <c r="D56" s="170" t="s">
        <v>199</v>
      </c>
      <c r="E56" s="170" t="s">
        <v>202</v>
      </c>
    </row>
    <row r="57" spans="1:9" x14ac:dyDescent="0.2">
      <c r="A57" s="159" t="s">
        <v>4</v>
      </c>
      <c r="B57" s="16">
        <v>52</v>
      </c>
      <c r="C57" s="16">
        <v>56</v>
      </c>
      <c r="D57" s="82">
        <f>E57*35+E57*1.25*8+E57*1.5*5+E57*1.75*4</f>
        <v>2079.0186550000003</v>
      </c>
      <c r="E57" s="15">
        <f>VLOOKUP(A11,'Annexe 1'!$A$10:$C$111,3,FALSE)</f>
        <v>34.941490000000002</v>
      </c>
    </row>
    <row r="58" spans="1:9" x14ac:dyDescent="0.2">
      <c r="A58" s="160" t="s">
        <v>7</v>
      </c>
      <c r="B58" s="19">
        <v>52</v>
      </c>
      <c r="C58" s="19">
        <v>56</v>
      </c>
      <c r="D58" s="18">
        <f>E58*35+E58*1.25*8+E58*1.5*5+E58*1.75*4</f>
        <v>2029.7836693749998</v>
      </c>
      <c r="E58" s="18">
        <f>VLOOKUP(A12,'Annexe 1'!$A$10:$C$111,3,FALSE)</f>
        <v>34.114011249999997</v>
      </c>
    </row>
    <row r="59" spans="1:9" x14ac:dyDescent="0.2">
      <c r="A59" s="161" t="s">
        <v>266</v>
      </c>
      <c r="B59" s="99">
        <v>51</v>
      </c>
      <c r="C59" s="99">
        <v>55</v>
      </c>
      <c r="D59" s="93">
        <f>E59*35+E59*1.25*8+E59*1.5*5+E59*1.75*3</f>
        <v>1845.4953103125001</v>
      </c>
      <c r="E59" s="93">
        <f>VLOOKUP(A13,'Annexe 1'!$A$10:$C$111,3,FALSE)</f>
        <v>31.95662875</v>
      </c>
    </row>
    <row r="60" spans="1:9" x14ac:dyDescent="0.2">
      <c r="A60" s="162" t="s">
        <v>8</v>
      </c>
      <c r="B60" s="100">
        <v>52</v>
      </c>
      <c r="C60" s="100">
        <v>56</v>
      </c>
      <c r="D60" s="28">
        <f>E60*35+E60*1.25*8+E60*1.5*5+E60*1.75*4</f>
        <v>2200.7397387499996</v>
      </c>
      <c r="E60" s="28">
        <f>VLOOKUP(A14,'Annexe 1'!$A$10:$C$111,3,FALSE)</f>
        <v>36.987222499999994</v>
      </c>
    </row>
    <row r="61" spans="1:9" x14ac:dyDescent="0.2">
      <c r="A61" s="161" t="s">
        <v>11</v>
      </c>
      <c r="B61" s="99">
        <v>52</v>
      </c>
      <c r="C61" s="99">
        <v>56</v>
      </c>
      <c r="D61" s="93">
        <f>E61*35+E61*1.25*8+E61*1.5*5+E61*1.75*4</f>
        <v>1592.1796143749998</v>
      </c>
      <c r="E61" s="93">
        <f>VLOOKUP(A15,'Annexe 1'!$A$10:$C$111,3,FALSE)</f>
        <v>26.759321249999999</v>
      </c>
    </row>
    <row r="62" spans="1:9" x14ac:dyDescent="0.2">
      <c r="A62" s="160" t="s">
        <v>267</v>
      </c>
      <c r="B62" s="19">
        <v>51</v>
      </c>
      <c r="C62" s="19">
        <v>55</v>
      </c>
      <c r="D62" s="18">
        <f>E62*35+E62*1.25*8+E62*1.5*5+E62*1.75*3</f>
        <v>1385.6679375000001</v>
      </c>
      <c r="E62" s="96">
        <f>VLOOKUP(A16,'Annexe 1'!$A$10:$C$111,3,FALSE)</f>
        <v>23.994250000000001</v>
      </c>
    </row>
    <row r="63" spans="1:9" x14ac:dyDescent="0.2">
      <c r="A63" s="159" t="s">
        <v>12</v>
      </c>
      <c r="B63" s="20">
        <v>52</v>
      </c>
      <c r="C63" s="20">
        <v>56</v>
      </c>
      <c r="D63" s="15">
        <f>E63*35+E63*1.25*8+E63*1.5*5+E63*1.75*4</f>
        <v>1592.1796143749998</v>
      </c>
      <c r="E63" s="15">
        <f>VLOOKUP(A17,'Annexe 1'!$A$10:$C$111,3,FALSE)</f>
        <v>26.759321249999999</v>
      </c>
    </row>
    <row r="64" spans="1:9" x14ac:dyDescent="0.2">
      <c r="A64" s="160" t="s">
        <v>13</v>
      </c>
      <c r="B64" s="19">
        <v>51</v>
      </c>
      <c r="C64" s="19">
        <v>55</v>
      </c>
      <c r="D64" s="18">
        <f>E64*35+E64*1.25*8+E64*1.5*5+E64*1.75*3</f>
        <v>772.02661593749986</v>
      </c>
      <c r="E64" s="18">
        <f>VLOOKUP(A18,'Annexe 1'!$A$10:$C$111,3,FALSE)</f>
        <v>13.368426249999999</v>
      </c>
    </row>
    <row r="65" spans="1:5" x14ac:dyDescent="0.2">
      <c r="A65" s="159" t="s">
        <v>14</v>
      </c>
      <c r="B65" s="20">
        <v>51</v>
      </c>
      <c r="C65" s="20">
        <v>55</v>
      </c>
      <c r="D65" s="15">
        <f>E65*35+E65*1.25*8+E65*1.5*5+E65*1.75*3</f>
        <v>1837.5528084374996</v>
      </c>
      <c r="E65" s="15">
        <f>VLOOKUP(A19,'Annexe 1'!$A$10:$C$111,3,FALSE)</f>
        <v>31.819096249999994</v>
      </c>
    </row>
    <row r="66" spans="1:5" x14ac:dyDescent="0.2">
      <c r="A66" s="160" t="s">
        <v>15</v>
      </c>
      <c r="B66" s="19">
        <v>52</v>
      </c>
      <c r="C66" s="19">
        <v>56</v>
      </c>
      <c r="D66" s="18">
        <f>E66*35+E66*1.25*8+E66*1.5*5+E66*1.75*4</f>
        <v>1893.2362268749996</v>
      </c>
      <c r="E66" s="18">
        <f>VLOOKUP(A20,'Annexe 1'!$A$10:$C$111,3,FALSE)</f>
        <v>31.819096249999994</v>
      </c>
    </row>
    <row r="67" spans="1:5" x14ac:dyDescent="0.2">
      <c r="A67" s="159" t="s">
        <v>17</v>
      </c>
      <c r="B67" s="20">
        <v>52</v>
      </c>
      <c r="C67" s="20">
        <v>56</v>
      </c>
      <c r="D67" s="15">
        <f>E67*35+E67*1.25*8+E67*1.5*5+E67*1.75*4</f>
        <v>2029.7836693749998</v>
      </c>
      <c r="E67" s="15">
        <f>VLOOKUP(A21,'Annexe 1'!$A$10:$C$111,3,FALSE)</f>
        <v>34.114011249999997</v>
      </c>
    </row>
    <row r="68" spans="1:5" x14ac:dyDescent="0.2">
      <c r="A68" s="160" t="s">
        <v>19</v>
      </c>
      <c r="B68" s="19">
        <v>52</v>
      </c>
      <c r="C68" s="19">
        <v>56</v>
      </c>
      <c r="D68" s="18">
        <f>E68*35+E68*1.25*8+E68*1.5*5+E68*1.75*4</f>
        <v>795.42136187499989</v>
      </c>
      <c r="E68" s="18">
        <f>VLOOKUP(A22,'Annexe 1'!$A$10:$C$111,3,FALSE)</f>
        <v>13.368426249999999</v>
      </c>
    </row>
    <row r="69" spans="1:5" x14ac:dyDescent="0.2">
      <c r="A69" s="159" t="s">
        <v>23</v>
      </c>
      <c r="B69" s="20">
        <v>52</v>
      </c>
      <c r="C69" s="20">
        <v>56</v>
      </c>
      <c r="D69" s="15">
        <f>E69*35+E69*1.25*8+E69*1.5*5+E69*1.75*4</f>
        <v>1582.2752443749998</v>
      </c>
      <c r="E69" s="15">
        <f>VLOOKUP(A23,'Annexe 1'!$A$10:$C$111,3,FALSE)</f>
        <v>26.592861249999999</v>
      </c>
    </row>
    <row r="70" spans="1:5" x14ac:dyDescent="0.2">
      <c r="A70" s="159" t="s">
        <v>26</v>
      </c>
      <c r="B70" s="20">
        <v>51</v>
      </c>
      <c r="C70" s="20">
        <v>55</v>
      </c>
      <c r="D70" s="15">
        <f>E70*35+E70*1.25*8+E70*1.5*5+E70*1.75*3</f>
        <v>772.02661593749986</v>
      </c>
      <c r="E70" s="15">
        <f>VLOOKUP(A24,'Annexe 1'!$A$10:$C$111,3,FALSE)</f>
        <v>13.368426249999999</v>
      </c>
    </row>
    <row r="71" spans="1:5" x14ac:dyDescent="0.2">
      <c r="A71" s="160" t="s">
        <v>27</v>
      </c>
      <c r="B71" s="19">
        <v>52</v>
      </c>
      <c r="C71" s="19">
        <v>56</v>
      </c>
      <c r="D71" s="18">
        <f>E71*35+E71*1.25*8+E71*1.5*5+E71*1.75*4</f>
        <v>795.42136187499989</v>
      </c>
      <c r="E71" s="18">
        <f>VLOOKUP(A25,'Annexe 1'!$A$10:$C$111,3,FALSE)</f>
        <v>13.368426249999999</v>
      </c>
    </row>
    <row r="72" spans="1:5" x14ac:dyDescent="0.2">
      <c r="A72" s="159" t="s">
        <v>28</v>
      </c>
      <c r="B72" s="20">
        <v>52</v>
      </c>
      <c r="C72" s="20">
        <v>56</v>
      </c>
      <c r="D72" s="15">
        <f>E72*35+E72*1.25*8+E72*1.5*5+E72*1.75*4</f>
        <v>795.42136187499989</v>
      </c>
      <c r="E72" s="15">
        <f>VLOOKUP(A26,'Annexe 1'!$A$10:$C$111,3,FALSE)</f>
        <v>13.368426249999999</v>
      </c>
    </row>
    <row r="73" spans="1:5" x14ac:dyDescent="0.2">
      <c r="A73" s="160" t="s">
        <v>30</v>
      </c>
      <c r="B73" s="19">
        <v>51</v>
      </c>
      <c r="C73" s="19">
        <v>55</v>
      </c>
      <c r="D73" s="18">
        <f>E73*35+E73*1.25*8+E73*1.5*5+E73*1.75*3</f>
        <v>2523.4215496874999</v>
      </c>
      <c r="E73" s="18">
        <f>VLOOKUP(A27,'Annexe 1'!$A$10:$C$111,3,FALSE)</f>
        <v>43.695611249999999</v>
      </c>
    </row>
    <row r="74" spans="1:5" x14ac:dyDescent="0.2">
      <c r="A74" s="159" t="s">
        <v>32</v>
      </c>
      <c r="B74" s="20">
        <v>52</v>
      </c>
      <c r="C74" s="20">
        <v>56</v>
      </c>
      <c r="D74" s="15">
        <f>E74*35+E74*1.25*8+E74*1.5*5+E74*1.75*4</f>
        <v>1592.1796143749998</v>
      </c>
      <c r="E74" s="15">
        <f>VLOOKUP(A28,'Annexe 1'!$A$10:$C$111,3,FALSE)</f>
        <v>26.759321249999999</v>
      </c>
    </row>
    <row r="75" spans="1:5" x14ac:dyDescent="0.2">
      <c r="A75" s="160" t="s">
        <v>33</v>
      </c>
      <c r="B75" s="19">
        <v>52</v>
      </c>
      <c r="C75" s="19">
        <v>56</v>
      </c>
      <c r="D75" s="18">
        <f>E75*35+E75*1.25*8+E75*1.5*5+E75*1.75*4</f>
        <v>1949.8390974999998</v>
      </c>
      <c r="E75" s="18">
        <f>VLOOKUP(A29,'Annexe 1'!$A$10:$C$111,3,FALSE)</f>
        <v>32.770404999999997</v>
      </c>
    </row>
    <row r="76" spans="1:5" x14ac:dyDescent="0.2">
      <c r="A76" s="159" t="s">
        <v>35</v>
      </c>
      <c r="B76" s="20">
        <v>52</v>
      </c>
      <c r="C76" s="20">
        <v>56</v>
      </c>
      <c r="D76" s="15">
        <f>E76*35+E76*1.25*8+E76*1.5*5+E76*1.75*4</f>
        <v>2870.9606056250004</v>
      </c>
      <c r="E76" s="15">
        <f>VLOOKUP(A30,'Annexe 1'!$A$10:$C$111,3,FALSE)</f>
        <v>48.251438749999998</v>
      </c>
    </row>
    <row r="77" spans="1:5" x14ac:dyDescent="0.2">
      <c r="A77" s="160" t="s">
        <v>37</v>
      </c>
      <c r="B77" s="19">
        <v>51</v>
      </c>
      <c r="C77" s="19">
        <v>56</v>
      </c>
      <c r="D77" s="18">
        <f>E77*35+E77*1.25*8+E77*1.5*5+E77*1.75*3</f>
        <v>3929.3616140624995</v>
      </c>
      <c r="E77" s="18">
        <f>VLOOKUP(A31,'Annexe 1'!$A$10:$C$111,3,FALSE)</f>
        <v>68.040893749999995</v>
      </c>
    </row>
    <row r="78" spans="1:5" x14ac:dyDescent="0.2">
      <c r="A78" s="159" t="s">
        <v>39</v>
      </c>
      <c r="B78" s="20">
        <v>56</v>
      </c>
      <c r="C78" s="20">
        <v>57</v>
      </c>
      <c r="D78" s="15">
        <f>E78*35+E78*1.25*8+E78*1.5*5+E78*1.75*8</f>
        <v>2014.9261431249997</v>
      </c>
      <c r="E78" s="15">
        <f>VLOOKUP(A32,'Annexe 1'!$A$10:$C$111,3,FALSE)</f>
        <v>30.299641249999997</v>
      </c>
    </row>
    <row r="79" spans="1:5" x14ac:dyDescent="0.2">
      <c r="A79" s="160" t="s">
        <v>41</v>
      </c>
      <c r="B79" s="19">
        <v>56</v>
      </c>
      <c r="C79" s="19">
        <v>57</v>
      </c>
      <c r="D79" s="18">
        <f>E79*35+E79*1.25*8+E79*1.5*5+E79*1.75*8</f>
        <v>2014.9261431249997</v>
      </c>
      <c r="E79" s="18">
        <f>VLOOKUP(A33,'Annexe 1'!$A$10:$C$111,3,FALSE)</f>
        <v>30.299641249999997</v>
      </c>
    </row>
    <row r="80" spans="1:5" x14ac:dyDescent="0.2">
      <c r="A80" s="159" t="s">
        <v>42</v>
      </c>
      <c r="B80" s="20">
        <v>52</v>
      </c>
      <c r="C80" s="20">
        <v>56</v>
      </c>
      <c r="D80" s="15">
        <f>E80*35+E80*1.25*8+E80*1.5*5+E80*1.75*4</f>
        <v>1965.2995774999995</v>
      </c>
      <c r="E80" s="15">
        <f>VLOOKUP(A34,'Annexe 1'!$A$10:$C$111,3,FALSE)</f>
        <v>33.030244999999994</v>
      </c>
    </row>
    <row r="81" spans="1:5" x14ac:dyDescent="0.2">
      <c r="A81" s="160" t="s">
        <v>46</v>
      </c>
      <c r="B81" s="19">
        <v>51</v>
      </c>
      <c r="C81" s="19">
        <v>55</v>
      </c>
      <c r="D81" s="18">
        <f>E81*35+E81*1.25*8+E81*1.5*5+E81*1.75*3</f>
        <v>2786.5205878125003</v>
      </c>
      <c r="E81" s="18">
        <f>VLOOKUP(A35,'Annexe 1'!$A$10:$C$111,3,FALSE)</f>
        <v>48.251438749999998</v>
      </c>
    </row>
    <row r="82" spans="1:5" x14ac:dyDescent="0.2">
      <c r="A82" s="159" t="s">
        <v>52</v>
      </c>
      <c r="B82" s="20">
        <v>52</v>
      </c>
      <c r="C82" s="20">
        <v>56</v>
      </c>
      <c r="D82" s="15">
        <f>E82*35+E82*1.25*8+E82*1.5*5+E82*1.75*4</f>
        <v>1582.2752443749998</v>
      </c>
      <c r="E82" s="15">
        <f>VLOOKUP(A36,'Annexe 1'!$A$10:$C$111,3,FALSE)</f>
        <v>26.592861249999999</v>
      </c>
    </row>
    <row r="83" spans="1:5" x14ac:dyDescent="0.2">
      <c r="A83" s="160" t="s">
        <v>53</v>
      </c>
      <c r="B83" s="19">
        <v>56</v>
      </c>
      <c r="C83" s="19">
        <v>57</v>
      </c>
      <c r="D83" s="18">
        <f>E83*35+E83*1.25*8+E83*1.5*5+E83*1.75*8</f>
        <v>1807.9281849999995</v>
      </c>
      <c r="E83" s="18">
        <f>VLOOKUP(A37,'Annexe 1'!$A$10:$C$111,3,FALSE)</f>
        <v>27.186889999999995</v>
      </c>
    </row>
    <row r="84" spans="1:5" x14ac:dyDescent="0.2">
      <c r="A84" s="159" t="s">
        <v>56</v>
      </c>
      <c r="B84" s="20">
        <v>52</v>
      </c>
      <c r="C84" s="20">
        <v>56</v>
      </c>
      <c r="D84" s="15">
        <f>E84*35+E84*1.25*8+E84*1.5*5+E84*1.75*4</f>
        <v>1582.2752443749998</v>
      </c>
      <c r="E84" s="15">
        <f>VLOOKUP(A38,'Annexe 1'!$A$10:$C$111,3,FALSE)</f>
        <v>26.592861249999999</v>
      </c>
    </row>
    <row r="85" spans="1:5" x14ac:dyDescent="0.2">
      <c r="A85" s="160" t="s">
        <v>59</v>
      </c>
      <c r="B85" s="19">
        <v>51</v>
      </c>
      <c r="C85" s="19">
        <v>56</v>
      </c>
      <c r="D85" s="18">
        <f>E85*35+E85*1.25*8+E85*1.5*5+E85*1.75*3</f>
        <v>3982.0283146874995</v>
      </c>
      <c r="E85" s="18">
        <f>VLOOKUP(A39,'Annexe 1'!$A$10:$C$111,3,FALSE)</f>
        <v>68.952871249999987</v>
      </c>
    </row>
    <row r="86" spans="1:5" x14ac:dyDescent="0.2">
      <c r="A86" s="159" t="s">
        <v>60</v>
      </c>
      <c r="B86" s="20">
        <v>51</v>
      </c>
      <c r="C86" s="20">
        <v>56</v>
      </c>
      <c r="D86" s="15">
        <f>E86*35+E86*1.25*8+E86*1.5*5+E86*1.75*3</f>
        <v>3929.3616140624995</v>
      </c>
      <c r="E86" s="15">
        <f>VLOOKUP(A40,'Annexe 1'!$A$10:$C$111,3,FALSE)</f>
        <v>68.040893749999995</v>
      </c>
    </row>
    <row r="87" spans="1:5" x14ac:dyDescent="0.2">
      <c r="A87" s="160" t="s">
        <v>62</v>
      </c>
      <c r="B87" s="19">
        <v>56</v>
      </c>
      <c r="C87" s="19">
        <v>57</v>
      </c>
      <c r="D87" s="18">
        <f>E87*35+E87*1.25*8+E87*1.5*5+E87*1.75*8</f>
        <v>1677.5398893749998</v>
      </c>
      <c r="E87" s="18">
        <f>VLOOKUP(A41,'Annexe 1'!$A$10:$C$111,3,FALSE)</f>
        <v>25.226163749999998</v>
      </c>
    </row>
    <row r="88" spans="1:5" x14ac:dyDescent="0.2">
      <c r="A88" s="159" t="s">
        <v>63</v>
      </c>
      <c r="B88" s="20">
        <v>51</v>
      </c>
      <c r="C88" s="20">
        <v>55</v>
      </c>
      <c r="D88" s="15">
        <f>E88*35+E88*1.25*8+E88*1.5*5+E88*1.75*3</f>
        <v>2072.3401978124994</v>
      </c>
      <c r="E88" s="15">
        <f>VLOOKUP(A42,'Annexe 1'!$A$10:$C$111,3,FALSE)</f>
        <v>35.884678749999992</v>
      </c>
    </row>
    <row r="89" spans="1:5" x14ac:dyDescent="0.2">
      <c r="A89" s="160" t="s">
        <v>64</v>
      </c>
      <c r="B89" s="19">
        <v>51</v>
      </c>
      <c r="C89" s="19">
        <v>55</v>
      </c>
      <c r="D89" s="18">
        <f>E89*35+E89*1.25*8+E89*1.5*5+E89*1.75*3</f>
        <v>2786.5205878125003</v>
      </c>
      <c r="E89" s="18">
        <f>VLOOKUP(A43,'Annexe 1'!$A$10:$C$111,3,FALSE)</f>
        <v>48.251438749999998</v>
      </c>
    </row>
    <row r="90" spans="1:5" x14ac:dyDescent="0.2">
      <c r="A90" s="159" t="s">
        <v>65</v>
      </c>
      <c r="B90" s="20">
        <v>52</v>
      </c>
      <c r="C90" s="20">
        <v>56</v>
      </c>
      <c r="D90" s="15">
        <f>E90*35+E90*1.25*8+E90*1.5*5+E90*1.75*4</f>
        <v>1357.8718124999996</v>
      </c>
      <c r="E90" s="15">
        <f>VLOOKUP(A44,'Annexe 1'!$A$10:$C$111,3,FALSE)</f>
        <v>22.821374999999996</v>
      </c>
    </row>
    <row r="91" spans="1:5" x14ac:dyDescent="0.2">
      <c r="A91" s="160" t="s">
        <v>69</v>
      </c>
      <c r="B91" s="19">
        <v>56</v>
      </c>
      <c r="C91" s="19">
        <v>57</v>
      </c>
      <c r="D91" s="18">
        <f>E91*35+E91*1.25*8+E91*1.5*5+E91*1.75*8</f>
        <v>1677.5398893749998</v>
      </c>
      <c r="E91" s="18">
        <f>VLOOKUP(A45,'Annexe 1'!$A$10:$C$111,3,FALSE)</f>
        <v>25.226163749999998</v>
      </c>
    </row>
    <row r="92" spans="1:5" x14ac:dyDescent="0.2">
      <c r="A92" s="159" t="s">
        <v>80</v>
      </c>
      <c r="B92" s="20">
        <v>52</v>
      </c>
      <c r="C92" s="20">
        <v>56</v>
      </c>
      <c r="D92" s="15">
        <f>E92*35+E92*1.25*8+E92*1.5*5+E92*1.75*4</f>
        <v>1592.1796143749998</v>
      </c>
      <c r="E92" s="15">
        <f>VLOOKUP(A46,'Annexe 1'!$A$10:$C$111,3,FALSE)</f>
        <v>26.759321249999999</v>
      </c>
    </row>
    <row r="93" spans="1:5" x14ac:dyDescent="0.2">
      <c r="A93" s="160" t="s">
        <v>81</v>
      </c>
      <c r="B93" s="19">
        <v>51</v>
      </c>
      <c r="C93" s="19">
        <v>55</v>
      </c>
      <c r="D93" s="18">
        <f>E93*35+E93*1.25*8+E93*1.5*5+E93*1.75*3</f>
        <v>1892.4908887499998</v>
      </c>
      <c r="E93" s="18">
        <f>VLOOKUP(A47,'Annexe 1'!$A$10:$C$111,3,FALSE)</f>
        <v>32.770404999999997</v>
      </c>
    </row>
    <row r="94" spans="1:5" x14ac:dyDescent="0.2">
      <c r="A94" s="159" t="s">
        <v>82</v>
      </c>
      <c r="B94" s="20">
        <v>52</v>
      </c>
      <c r="C94" s="20">
        <v>56</v>
      </c>
      <c r="D94" s="15">
        <f>E94*35+E94*1.25*8+E94*1.5*5+E94*1.75*4</f>
        <v>2200.7397387499996</v>
      </c>
      <c r="E94" s="15">
        <f>VLOOKUP(A48,'Annexe 1'!$A$10:$C$111,3,FALSE)</f>
        <v>36.987222499999994</v>
      </c>
    </row>
    <row r="95" spans="1:5" x14ac:dyDescent="0.2">
      <c r="A95" s="160" t="s">
        <v>85</v>
      </c>
      <c r="B95" s="19">
        <v>51</v>
      </c>
      <c r="C95" s="19">
        <v>55</v>
      </c>
      <c r="D95" s="18">
        <f>E95*35+E95*1.25*8+E95*1.5*5+E95*1.75*3</f>
        <v>1892.4908887499998</v>
      </c>
      <c r="E95" s="18">
        <f>VLOOKUP(A49,'Annexe 1'!$A$10:$C$111,3,FALSE)</f>
        <v>32.770404999999997</v>
      </c>
    </row>
    <row r="96" spans="1:5" x14ac:dyDescent="0.2">
      <c r="A96" s="159" t="s">
        <v>87</v>
      </c>
      <c r="B96" s="20">
        <v>52</v>
      </c>
      <c r="C96" s="20">
        <v>56</v>
      </c>
      <c r="D96" s="15">
        <f>E96*35+E96*1.25*8+E96*1.5*5+E96*1.75*4</f>
        <v>1427.6553462499999</v>
      </c>
      <c r="E96" s="15">
        <f>VLOOKUP(A50,'Annexe 1'!$A$10:$C$111,3,FALSE)</f>
        <v>23.994207499999998</v>
      </c>
    </row>
    <row r="97" spans="1:5" x14ac:dyDescent="0.2">
      <c r="A97" s="160" t="s">
        <v>93</v>
      </c>
      <c r="B97" s="19">
        <v>56</v>
      </c>
      <c r="C97" s="19">
        <v>57</v>
      </c>
      <c r="D97" s="18">
        <f>E97*35+E97*1.25*8+E97*1.5*5+E97*1.75*8</f>
        <v>1778.3305312499997</v>
      </c>
      <c r="E97" s="18">
        <f>VLOOKUP(A51,'Annexe 1'!$A$10:$C$111,3,FALSE)</f>
        <v>26.741812499999998</v>
      </c>
    </row>
    <row r="98" spans="1:5" x14ac:dyDescent="0.2">
      <c r="A98" s="159" t="s">
        <v>95</v>
      </c>
      <c r="B98" s="20">
        <v>56</v>
      </c>
      <c r="C98" s="20">
        <v>57</v>
      </c>
      <c r="D98" s="15">
        <f>E98*35+E98*1.25*8+E98*1.5*5+E98*1.75*8</f>
        <v>1778.3305312499997</v>
      </c>
      <c r="E98" s="15">
        <f>VLOOKUP(A52,'Annexe 1'!$A$10:$C$111,3,FALSE)</f>
        <v>26.741812499999998</v>
      </c>
    </row>
    <row r="99" spans="1:5" x14ac:dyDescent="0.2">
      <c r="A99" s="160" t="s">
        <v>101</v>
      </c>
      <c r="B99" s="19">
        <v>52</v>
      </c>
      <c r="C99" s="19">
        <v>56</v>
      </c>
      <c r="D99" s="18">
        <f>E99*35+E99*1.25*8+E99*1.5*5+E99*1.75*4</f>
        <v>795.42136187499989</v>
      </c>
      <c r="E99" s="18">
        <f>VLOOKUP(A53,'Annexe 1'!$A$10:$C$111,3,FALSE)</f>
        <v>13.368426249999999</v>
      </c>
    </row>
    <row r="101" spans="1:5" x14ac:dyDescent="0.2">
      <c r="A101" s="26" t="s">
        <v>103</v>
      </c>
      <c r="B101" s="9">
        <v>18.559999999999999</v>
      </c>
    </row>
    <row r="102" spans="1:5" x14ac:dyDescent="0.2">
      <c r="A102" s="26" t="s">
        <v>104</v>
      </c>
      <c r="B102" s="9">
        <v>7.54</v>
      </c>
    </row>
  </sheetData>
  <autoFilter ref="A56:E99" xr:uid="{AB97FFEE-0F4F-434D-8894-44F14BD359BC}"/>
  <mergeCells count="4">
    <mergeCell ref="A9:E9"/>
    <mergeCell ref="A55:E55"/>
    <mergeCell ref="A7:E7"/>
    <mergeCell ref="F54:I54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FF347-9ADD-D741-973A-E8FBF6616D0D}">
  <sheetPr>
    <tabColor theme="5"/>
  </sheetPr>
  <dimension ref="A1:P121"/>
  <sheetViews>
    <sheetView zoomScaleNormal="100" workbookViewId="0">
      <selection activeCell="A7" sqref="A7"/>
    </sheetView>
  </sheetViews>
  <sheetFormatPr baseColWidth="10" defaultRowHeight="16" x14ac:dyDescent="0.2"/>
  <cols>
    <col min="1" max="1" width="52.6640625" customWidth="1"/>
    <col min="2" max="5" width="16" customWidth="1"/>
    <col min="6" max="6" width="6" customWidth="1"/>
    <col min="7" max="17" width="10.83203125" customWidth="1"/>
  </cols>
  <sheetData>
    <row r="1" spans="1:16" ht="50" customHeight="1" x14ac:dyDescent="0.2">
      <c r="A1" s="209" t="s">
        <v>216</v>
      </c>
      <c r="B1" s="209"/>
      <c r="C1" s="209"/>
      <c r="D1" s="209"/>
      <c r="E1" s="209"/>
    </row>
    <row r="2" spans="1:16" ht="20" x14ac:dyDescent="0.2">
      <c r="A2" s="187"/>
      <c r="B2" s="187"/>
      <c r="C2" s="187"/>
      <c r="D2" s="187"/>
      <c r="E2" s="187"/>
    </row>
    <row r="3" spans="1:16" ht="31" customHeight="1" x14ac:dyDescent="0.2">
      <c r="A3" s="210" t="s">
        <v>278</v>
      </c>
      <c r="B3" s="210"/>
      <c r="C3" s="210"/>
      <c r="D3" s="210"/>
      <c r="E3" s="210"/>
      <c r="L3" s="84"/>
      <c r="M3" s="84"/>
      <c r="N3" s="85"/>
    </row>
    <row r="4" spans="1:16" x14ac:dyDescent="0.2">
      <c r="A4" s="1"/>
      <c r="B4" s="1"/>
      <c r="C4" s="1"/>
      <c r="D4" s="1"/>
      <c r="E4" s="1"/>
      <c r="G4" s="84" t="s">
        <v>116</v>
      </c>
      <c r="H4" s="85">
        <v>821.51</v>
      </c>
      <c r="L4" s="84"/>
      <c r="M4" s="84"/>
      <c r="N4" s="85"/>
    </row>
    <row r="5" spans="1:16" x14ac:dyDescent="0.2">
      <c r="A5" s="8" t="s">
        <v>263</v>
      </c>
      <c r="B5" s="1"/>
      <c r="C5" s="1"/>
      <c r="D5" s="1"/>
      <c r="E5" s="1"/>
      <c r="G5" s="44" t="s">
        <v>117</v>
      </c>
      <c r="H5" s="86">
        <v>0.35</v>
      </c>
      <c r="L5" s="84"/>
      <c r="M5" s="84"/>
      <c r="N5" s="85"/>
    </row>
    <row r="6" spans="1:16" x14ac:dyDescent="0.2">
      <c r="A6" s="185" t="s">
        <v>274</v>
      </c>
      <c r="B6" s="1"/>
      <c r="C6" s="1"/>
      <c r="D6" s="1"/>
      <c r="E6" s="1"/>
      <c r="L6" s="44"/>
      <c r="M6" s="44"/>
      <c r="N6" s="86"/>
    </row>
    <row r="7" spans="1:16" x14ac:dyDescent="0.2">
      <c r="A7" s="229" t="s">
        <v>279</v>
      </c>
      <c r="B7" s="1"/>
      <c r="C7" s="1"/>
      <c r="D7" s="1"/>
      <c r="E7" s="1"/>
      <c r="L7" s="44"/>
      <c r="M7" s="44"/>
      <c r="N7" s="86"/>
    </row>
    <row r="8" spans="1:16" x14ac:dyDescent="0.2">
      <c r="A8" s="185"/>
      <c r="B8" s="1"/>
      <c r="C8" s="1"/>
      <c r="D8" s="1"/>
      <c r="E8" s="1"/>
      <c r="L8" s="44"/>
      <c r="M8" s="44"/>
      <c r="N8" s="86"/>
    </row>
    <row r="9" spans="1:16" x14ac:dyDescent="0.2">
      <c r="A9" s="1" t="s">
        <v>1</v>
      </c>
      <c r="B9" s="3"/>
      <c r="C9" s="1"/>
      <c r="D9" s="1"/>
      <c r="E9" s="21"/>
      <c r="F9" s="103"/>
      <c r="G9" s="103"/>
      <c r="H9" s="103"/>
      <c r="I9" s="103"/>
      <c r="J9" s="103"/>
      <c r="K9" s="103"/>
      <c r="L9" s="103"/>
      <c r="M9" s="103"/>
      <c r="N9" s="103"/>
      <c r="O9" s="103"/>
    </row>
    <row r="10" spans="1:16" x14ac:dyDescent="0.2">
      <c r="A10" s="1"/>
      <c r="B10" s="1"/>
      <c r="C10" s="22"/>
      <c r="D10" s="22"/>
      <c r="E10" s="1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</row>
    <row r="11" spans="1:16" ht="48" customHeight="1" x14ac:dyDescent="0.2">
      <c r="A11" s="143" t="s">
        <v>2</v>
      </c>
      <c r="B11" s="13" t="s">
        <v>201</v>
      </c>
      <c r="C11" s="27" t="s">
        <v>203</v>
      </c>
      <c r="D11" s="27" t="s">
        <v>202</v>
      </c>
      <c r="E11" s="27" t="s">
        <v>204</v>
      </c>
      <c r="F11" s="9"/>
      <c r="G11" s="9"/>
      <c r="H11" s="9"/>
      <c r="I11" s="108"/>
      <c r="J11" s="9"/>
      <c r="K11" s="9"/>
      <c r="L11" s="9"/>
      <c r="M11" s="9"/>
      <c r="N11" s="108"/>
      <c r="O11" s="9"/>
      <c r="P11" s="106"/>
    </row>
    <row r="12" spans="1:16" x14ac:dyDescent="0.2">
      <c r="A12" s="157" t="s">
        <v>3</v>
      </c>
      <c r="B12" s="15">
        <f t="shared" ref="B12:B20" si="0">$H$4+($H$5*(E12-$H$4))</f>
        <v>1051.8026149999998</v>
      </c>
      <c r="C12" s="15">
        <f t="shared" ref="C12:C20" si="1">2*(E12-B12)</f>
        <v>855.37257</v>
      </c>
      <c r="D12" s="15">
        <f t="shared" ref="D12:D75" si="2">B12/40</f>
        <v>26.295065374999997</v>
      </c>
      <c r="E12" s="15">
        <f>VLOOKUP(A12,'Annexe 1'!$A$10:$B$111,2,FALSE)</f>
        <v>1479.4888999999998</v>
      </c>
      <c r="F12" s="9"/>
      <c r="G12" s="9"/>
      <c r="H12" s="9"/>
      <c r="I12" s="108"/>
      <c r="J12" s="9"/>
      <c r="K12" s="9"/>
      <c r="L12" s="9"/>
      <c r="M12" s="9"/>
      <c r="N12" s="108"/>
      <c r="O12" s="9"/>
      <c r="P12" s="106"/>
    </row>
    <row r="13" spans="1:16" x14ac:dyDescent="0.2">
      <c r="A13" s="156" t="s">
        <v>4</v>
      </c>
      <c r="B13" s="28">
        <f t="shared" si="0"/>
        <v>1023.16236</v>
      </c>
      <c r="C13" s="28">
        <f t="shared" si="1"/>
        <v>748.99447999999984</v>
      </c>
      <c r="D13" s="28">
        <f t="shared" si="2"/>
        <v>25.579059000000001</v>
      </c>
      <c r="E13" s="28">
        <f>VLOOKUP(A13,'Annexe 1'!$A$10:$B$111,2,FALSE)</f>
        <v>1397.6596</v>
      </c>
      <c r="F13" s="9"/>
      <c r="G13" s="9"/>
      <c r="H13" s="9"/>
      <c r="I13" s="108"/>
      <c r="J13" s="9"/>
      <c r="K13" s="9"/>
      <c r="L13" s="9"/>
      <c r="M13" s="9"/>
      <c r="N13" s="108"/>
      <c r="O13" s="9"/>
      <c r="P13" s="106"/>
    </row>
    <row r="14" spans="1:16" x14ac:dyDescent="0.2">
      <c r="A14" s="157" t="s">
        <v>5</v>
      </c>
      <c r="B14" s="15">
        <f t="shared" si="0"/>
        <v>1036.3670024999999</v>
      </c>
      <c r="C14" s="15">
        <f t="shared" si="1"/>
        <v>798.04029499999979</v>
      </c>
      <c r="D14" s="15">
        <f t="shared" si="2"/>
        <v>25.909175062499997</v>
      </c>
      <c r="E14" s="15">
        <f>VLOOKUP(A14,'Annexe 1'!$A$10:$B$111,2,FALSE)</f>
        <v>1435.3871499999998</v>
      </c>
      <c r="F14" s="9"/>
      <c r="G14" s="9"/>
      <c r="H14" s="9"/>
      <c r="I14" s="108"/>
      <c r="J14" s="9"/>
      <c r="K14" s="9"/>
      <c r="L14" s="9"/>
      <c r="M14" s="9"/>
      <c r="N14" s="108"/>
      <c r="O14" s="9"/>
      <c r="P14" s="106"/>
    </row>
    <row r="15" spans="1:16" x14ac:dyDescent="0.2">
      <c r="A15" s="156" t="s">
        <v>6</v>
      </c>
      <c r="B15" s="28">
        <f t="shared" si="0"/>
        <v>926.59119999999996</v>
      </c>
      <c r="C15" s="28">
        <f t="shared" si="1"/>
        <v>390.30160000000001</v>
      </c>
      <c r="D15" s="28">
        <f t="shared" si="2"/>
        <v>23.16478</v>
      </c>
      <c r="E15" s="28">
        <f>VLOOKUP(A15,'Annexe 1'!$A$10:$B$111,2,FALSE)</f>
        <v>1121.742</v>
      </c>
      <c r="F15" s="9"/>
      <c r="G15" s="9"/>
      <c r="H15" s="9"/>
      <c r="I15" s="108"/>
      <c r="J15" s="9"/>
      <c r="K15" s="9"/>
      <c r="L15" s="9"/>
      <c r="M15" s="9"/>
      <c r="N15" s="108"/>
      <c r="O15" s="9"/>
      <c r="P15" s="106"/>
    </row>
    <row r="16" spans="1:16" x14ac:dyDescent="0.2">
      <c r="A16" s="157" t="s">
        <v>7</v>
      </c>
      <c r="B16" s="15">
        <f t="shared" si="0"/>
        <v>1011.5776575</v>
      </c>
      <c r="C16" s="15">
        <f t="shared" si="1"/>
        <v>705.96558499999992</v>
      </c>
      <c r="D16" s="15">
        <f t="shared" si="2"/>
        <v>25.289441437499999</v>
      </c>
      <c r="E16" s="15">
        <f>VLOOKUP(A16,'Annexe 1'!$A$10:$B$111,2,FALSE)</f>
        <v>1364.5604499999999</v>
      </c>
      <c r="F16" s="9"/>
      <c r="G16" s="9"/>
      <c r="H16" s="9"/>
      <c r="I16" s="108"/>
      <c r="J16" s="9"/>
      <c r="K16" s="9"/>
      <c r="L16" s="9"/>
      <c r="M16" s="9"/>
      <c r="N16" s="108"/>
      <c r="O16" s="9"/>
      <c r="P16" s="106"/>
    </row>
    <row r="17" spans="1:16" x14ac:dyDescent="0.2">
      <c r="A17" s="158" t="s">
        <v>266</v>
      </c>
      <c r="B17" s="28">
        <f t="shared" si="0"/>
        <v>981.3743025</v>
      </c>
      <c r="C17" s="28">
        <f>2*(E17-B17)</f>
        <v>593.7816949999999</v>
      </c>
      <c r="D17" s="28">
        <f>B17/40</f>
        <v>24.534357562499999</v>
      </c>
      <c r="E17" s="28">
        <f>VLOOKUP(A17,'Annexe 1'!$A$10:$B$111,2,FALSE)</f>
        <v>1278.2651499999999</v>
      </c>
      <c r="F17" s="9"/>
      <c r="G17" s="9"/>
      <c r="H17" s="9"/>
      <c r="I17" s="108"/>
      <c r="J17" s="9"/>
      <c r="K17" s="9"/>
      <c r="L17" s="9"/>
      <c r="M17" s="9"/>
      <c r="N17" s="108"/>
      <c r="O17" s="9"/>
      <c r="P17" s="106"/>
    </row>
    <row r="18" spans="1:16" x14ac:dyDescent="0.2">
      <c r="A18" s="157" t="s">
        <v>8</v>
      </c>
      <c r="B18" s="15">
        <f t="shared" si="0"/>
        <v>1051.8026149999998</v>
      </c>
      <c r="C18" s="15">
        <f t="shared" si="1"/>
        <v>855.37257</v>
      </c>
      <c r="D18" s="15">
        <f t="shared" si="2"/>
        <v>26.295065374999997</v>
      </c>
      <c r="E18" s="15">
        <f>VLOOKUP(A18,'Annexe 1'!$A$10:$B$111,2,FALSE)</f>
        <v>1479.4888999999998</v>
      </c>
      <c r="F18" s="9"/>
      <c r="G18" s="9"/>
      <c r="H18" s="9"/>
      <c r="I18" s="108"/>
      <c r="J18" s="9"/>
      <c r="K18" s="9"/>
      <c r="L18" s="9"/>
      <c r="M18" s="9"/>
      <c r="N18" s="108"/>
      <c r="O18" s="9"/>
      <c r="P18" s="106"/>
    </row>
    <row r="19" spans="1:16" x14ac:dyDescent="0.2">
      <c r="A19" s="158" t="s">
        <v>12</v>
      </c>
      <c r="B19" s="28">
        <f t="shared" si="0"/>
        <v>908.61199749999992</v>
      </c>
      <c r="C19" s="28">
        <f t="shared" si="1"/>
        <v>323.52170500000011</v>
      </c>
      <c r="D19" s="28">
        <f t="shared" si="2"/>
        <v>22.715299937499999</v>
      </c>
      <c r="E19" s="28">
        <f>VLOOKUP(A19,'Annexe 1'!$A$10:$B$111,2,FALSE)</f>
        <v>1070.37285</v>
      </c>
      <c r="F19" s="9"/>
      <c r="G19" s="9"/>
      <c r="H19" s="9"/>
      <c r="I19" s="108"/>
      <c r="J19" s="9"/>
      <c r="K19" s="9"/>
      <c r="L19" s="9"/>
      <c r="M19" s="9"/>
      <c r="N19" s="108"/>
      <c r="O19" s="9"/>
      <c r="P19" s="106"/>
    </row>
    <row r="20" spans="1:16" x14ac:dyDescent="0.2">
      <c r="A20" s="157" t="s">
        <v>9</v>
      </c>
      <c r="B20" s="15">
        <f t="shared" si="0"/>
        <v>992.76716999999985</v>
      </c>
      <c r="C20" s="15">
        <f t="shared" si="1"/>
        <v>636.0980599999998</v>
      </c>
      <c r="D20" s="15">
        <f t="shared" si="2"/>
        <v>24.819179249999998</v>
      </c>
      <c r="E20" s="15">
        <f>VLOOKUP(A20,'Annexe 1'!$A$10:$B$111,2,FALSE)</f>
        <v>1310.8161999999998</v>
      </c>
      <c r="F20" s="9"/>
      <c r="G20" s="9"/>
      <c r="H20" s="9"/>
      <c r="I20" s="108"/>
      <c r="J20" s="9"/>
      <c r="K20" s="9"/>
      <c r="L20" s="9"/>
      <c r="M20" s="9"/>
      <c r="N20" s="108"/>
      <c r="O20" s="9"/>
      <c r="P20" s="106"/>
    </row>
    <row r="21" spans="1:16" x14ac:dyDescent="0.2">
      <c r="A21" s="158" t="s">
        <v>10</v>
      </c>
      <c r="B21" s="28">
        <f>E21</f>
        <v>559.32034999999996</v>
      </c>
      <c r="C21" s="28" t="s">
        <v>114</v>
      </c>
      <c r="D21" s="28">
        <f t="shared" si="2"/>
        <v>13.98300875</v>
      </c>
      <c r="E21" s="28">
        <f>VLOOKUP(A21,'Annexe 1'!$A$10:$B$111,2,FALSE)</f>
        <v>559.32034999999996</v>
      </c>
      <c r="F21" s="9"/>
      <c r="G21" s="9"/>
      <c r="H21" s="9"/>
      <c r="I21" s="108"/>
      <c r="J21" s="9"/>
      <c r="K21" s="9"/>
      <c r="L21" s="9"/>
      <c r="M21" s="9"/>
      <c r="N21" s="108"/>
      <c r="O21" s="9"/>
      <c r="P21" s="106"/>
    </row>
    <row r="22" spans="1:16" x14ac:dyDescent="0.2">
      <c r="A22" s="157" t="s">
        <v>11</v>
      </c>
      <c r="B22" s="15">
        <f>$H$4+($H$5*(E22-$H$4))</f>
        <v>908.61199749999992</v>
      </c>
      <c r="C22" s="15">
        <f>2*(E22-B22)</f>
        <v>323.52170500000011</v>
      </c>
      <c r="D22" s="15">
        <f t="shared" si="2"/>
        <v>22.715299937499999</v>
      </c>
      <c r="E22" s="15">
        <f>VLOOKUP(A22,'Annexe 1'!$A$10:$B$111,2,FALSE)</f>
        <v>1070.37285</v>
      </c>
      <c r="F22" s="9"/>
      <c r="G22" s="9"/>
      <c r="H22" s="9"/>
      <c r="I22" s="108"/>
      <c r="J22" s="9"/>
      <c r="K22" s="9"/>
      <c r="L22" s="9"/>
      <c r="M22" s="9"/>
      <c r="N22" s="108"/>
      <c r="O22" s="9"/>
      <c r="P22" s="106"/>
    </row>
    <row r="23" spans="1:16" x14ac:dyDescent="0.2">
      <c r="A23" s="156" t="s">
        <v>267</v>
      </c>
      <c r="B23" s="28">
        <f>$H$4+($H$5*(E23-$H$4))</f>
        <v>869.90099999999995</v>
      </c>
      <c r="C23" s="28">
        <f>2*(E23-B23)</f>
        <v>179.73800000000006</v>
      </c>
      <c r="D23" s="28">
        <f t="shared" si="2"/>
        <v>21.747525</v>
      </c>
      <c r="E23" s="28">
        <f>VLOOKUP(A23,'Annexe 1'!$A$10:$B$111,2,FALSE)</f>
        <v>959.77</v>
      </c>
      <c r="F23" s="9"/>
      <c r="G23" s="9"/>
      <c r="H23" s="9"/>
      <c r="I23" s="108"/>
      <c r="J23" s="9"/>
      <c r="K23" s="9"/>
      <c r="L23" s="9"/>
      <c r="M23" s="9"/>
      <c r="N23" s="108"/>
      <c r="O23" s="9"/>
      <c r="P23" s="106"/>
    </row>
    <row r="24" spans="1:16" x14ac:dyDescent="0.2">
      <c r="A24" s="157" t="s">
        <v>13</v>
      </c>
      <c r="B24" s="15">
        <f>E24</f>
        <v>534.73704999999995</v>
      </c>
      <c r="C24" s="15" t="s">
        <v>114</v>
      </c>
      <c r="D24" s="15">
        <f t="shared" si="2"/>
        <v>13.368426249999999</v>
      </c>
      <c r="E24" s="15">
        <f>VLOOKUP(A24,'Annexe 1'!$A$10:$B$111,2,FALSE)</f>
        <v>534.73704999999995</v>
      </c>
      <c r="F24" s="9"/>
      <c r="G24" s="9"/>
      <c r="H24" s="9"/>
      <c r="I24" s="108"/>
      <c r="J24" s="9"/>
      <c r="K24" s="9"/>
      <c r="L24" s="9"/>
      <c r="M24" s="9"/>
      <c r="N24" s="108"/>
      <c r="O24" s="9"/>
      <c r="P24" s="106"/>
    </row>
    <row r="25" spans="1:16" x14ac:dyDescent="0.2">
      <c r="A25" s="156" t="s">
        <v>14</v>
      </c>
      <c r="B25" s="28">
        <f>$H$4+($H$5*(E25-$H$4))</f>
        <v>979.44884749999994</v>
      </c>
      <c r="C25" s="28">
        <f>2*(E25-B25)</f>
        <v>586.63000499999976</v>
      </c>
      <c r="D25" s="28">
        <f t="shared" si="2"/>
        <v>24.4862211875</v>
      </c>
      <c r="E25" s="28">
        <f>VLOOKUP(A25,'Annexe 1'!$A$10:$B$111,2,FALSE)</f>
        <v>1272.7638499999998</v>
      </c>
      <c r="F25" s="9"/>
      <c r="G25" s="9"/>
      <c r="H25" s="9"/>
      <c r="I25" s="108"/>
      <c r="J25" s="9"/>
      <c r="K25" s="9"/>
      <c r="L25" s="9"/>
      <c r="M25" s="9"/>
      <c r="N25" s="108"/>
      <c r="O25" s="9"/>
      <c r="P25" s="106"/>
    </row>
    <row r="26" spans="1:16" x14ac:dyDescent="0.2">
      <c r="A26" s="157" t="s">
        <v>15</v>
      </c>
      <c r="B26" s="15">
        <f>$H$4+($H$5*(E26-$H$4))</f>
        <v>979.44884749999994</v>
      </c>
      <c r="C26" s="15">
        <f>2*(E26-B26)</f>
        <v>586.63000499999976</v>
      </c>
      <c r="D26" s="15">
        <f t="shared" si="2"/>
        <v>24.4862211875</v>
      </c>
      <c r="E26" s="15">
        <f>VLOOKUP(A26,'Annexe 1'!$A$10:$B$111,2,FALSE)</f>
        <v>1272.7638499999998</v>
      </c>
      <c r="F26" s="9"/>
      <c r="G26" s="9"/>
      <c r="H26" s="9"/>
      <c r="I26" s="108"/>
      <c r="J26" s="9"/>
      <c r="K26" s="9"/>
      <c r="L26" s="9"/>
      <c r="M26" s="9"/>
      <c r="N26" s="108"/>
      <c r="O26" s="9"/>
      <c r="P26" s="106"/>
    </row>
    <row r="27" spans="1:16" x14ac:dyDescent="0.2">
      <c r="A27" s="156" t="s">
        <v>16</v>
      </c>
      <c r="B27" s="28">
        <f>$H$4+($H$5*(E27-$H$4))</f>
        <v>908.61199749999992</v>
      </c>
      <c r="C27" s="28">
        <f>2*(E27-B27)</f>
        <v>323.52170500000011</v>
      </c>
      <c r="D27" s="28">
        <f t="shared" si="2"/>
        <v>22.715299937499999</v>
      </c>
      <c r="E27" s="28">
        <f>VLOOKUP(A27,'Annexe 1'!$A$10:$B$111,2,FALSE)</f>
        <v>1070.37285</v>
      </c>
      <c r="F27" s="9"/>
      <c r="G27" s="9"/>
      <c r="H27" s="9"/>
      <c r="I27" s="108"/>
      <c r="J27" s="9"/>
      <c r="K27" s="9"/>
      <c r="L27" s="9"/>
      <c r="M27" s="9"/>
      <c r="N27" s="108"/>
      <c r="O27" s="9"/>
      <c r="P27" s="106"/>
    </row>
    <row r="28" spans="1:16" x14ac:dyDescent="0.2">
      <c r="A28" s="159" t="s">
        <v>17</v>
      </c>
      <c r="B28" s="15">
        <f>$H$4+($H$5*(E28-$H$4))</f>
        <v>1011.5776575</v>
      </c>
      <c r="C28" s="15">
        <f>2*(E28-B28)</f>
        <v>705.96558499999992</v>
      </c>
      <c r="D28" s="15">
        <f t="shared" si="2"/>
        <v>25.289441437499999</v>
      </c>
      <c r="E28" s="15">
        <f>VLOOKUP(A28,'Annexe 1'!$A$10:$B$111,2,FALSE)</f>
        <v>1364.5604499999999</v>
      </c>
      <c r="F28" s="9"/>
      <c r="G28" s="9"/>
      <c r="H28" s="9"/>
      <c r="I28" s="108"/>
      <c r="J28" s="9"/>
      <c r="K28" s="9"/>
      <c r="L28" s="9"/>
      <c r="M28" s="9"/>
      <c r="N28" s="108"/>
      <c r="O28" s="9"/>
      <c r="P28" s="106"/>
    </row>
    <row r="29" spans="1:16" x14ac:dyDescent="0.2">
      <c r="A29" s="156" t="s">
        <v>18</v>
      </c>
      <c r="B29" s="28">
        <f>$H$4+($H$5*(E29-$H$4))</f>
        <v>979.44884749999994</v>
      </c>
      <c r="C29" s="28">
        <f>2*(E29-B29)</f>
        <v>586.63000499999976</v>
      </c>
      <c r="D29" s="28">
        <f t="shared" si="2"/>
        <v>24.4862211875</v>
      </c>
      <c r="E29" s="28">
        <f>VLOOKUP(A29,'Annexe 1'!$A$10:$B$111,2,FALSE)</f>
        <v>1272.7638499999998</v>
      </c>
      <c r="F29" s="9"/>
      <c r="G29" s="9"/>
      <c r="H29" s="9"/>
      <c r="I29" s="108"/>
      <c r="J29" s="9"/>
      <c r="K29" s="9"/>
      <c r="L29" s="9"/>
      <c r="M29" s="9"/>
      <c r="N29" s="108"/>
      <c r="O29" s="9"/>
      <c r="P29" s="106"/>
    </row>
    <row r="30" spans="1:16" x14ac:dyDescent="0.2">
      <c r="A30" s="157" t="s">
        <v>19</v>
      </c>
      <c r="B30" s="15">
        <f>E30</f>
        <v>534.73704999999995</v>
      </c>
      <c r="C30" s="15" t="s">
        <v>114</v>
      </c>
      <c r="D30" s="15">
        <f t="shared" si="2"/>
        <v>13.368426249999999</v>
      </c>
      <c r="E30" s="15">
        <f>VLOOKUP(A30,'Annexe 1'!$A$10:$B$111,2,FALSE)</f>
        <v>534.73704999999995</v>
      </c>
      <c r="F30" s="9"/>
      <c r="G30" s="9"/>
      <c r="H30" s="9"/>
      <c r="I30" s="108"/>
      <c r="J30" s="9"/>
      <c r="K30" s="9"/>
      <c r="L30" s="9"/>
      <c r="M30" s="9"/>
      <c r="N30" s="108"/>
      <c r="O30" s="9"/>
      <c r="P30" s="106"/>
    </row>
    <row r="31" spans="1:16" x14ac:dyDescent="0.2">
      <c r="A31" s="156" t="s">
        <v>20</v>
      </c>
      <c r="B31" s="28">
        <f>$H$4+($H$5*(E31-$H$4))</f>
        <v>1002.9912649999999</v>
      </c>
      <c r="C31" s="28">
        <f>2*(E31-B31)</f>
        <v>674.07326999999987</v>
      </c>
      <c r="D31" s="28">
        <f t="shared" si="2"/>
        <v>25.074781624999996</v>
      </c>
      <c r="E31" s="28">
        <f>VLOOKUP(A31,'Annexe 1'!$A$10:$B$111,2,FALSE)</f>
        <v>1340.0278999999998</v>
      </c>
      <c r="F31" s="9"/>
      <c r="G31" s="9"/>
      <c r="H31" s="9"/>
      <c r="I31" s="108"/>
      <c r="J31" s="9"/>
      <c r="K31" s="9"/>
      <c r="L31" s="9"/>
      <c r="M31" s="9"/>
      <c r="N31" s="108"/>
      <c r="O31" s="9"/>
      <c r="P31" s="106"/>
    </row>
    <row r="32" spans="1:16" x14ac:dyDescent="0.2">
      <c r="A32" s="157" t="s">
        <v>21</v>
      </c>
      <c r="B32" s="15">
        <f>E32</f>
        <v>534.73704999999995</v>
      </c>
      <c r="C32" s="15" t="s">
        <v>114</v>
      </c>
      <c r="D32" s="15">
        <f t="shared" si="2"/>
        <v>13.368426249999999</v>
      </c>
      <c r="E32" s="15">
        <f>VLOOKUP(A32,'Annexe 1'!$A$10:$B$111,2,FALSE)</f>
        <v>534.73704999999995</v>
      </c>
      <c r="F32" s="9"/>
      <c r="G32" s="9"/>
      <c r="H32" s="9"/>
      <c r="I32" s="108"/>
      <c r="J32" s="9"/>
      <c r="K32" s="9"/>
      <c r="L32" s="9"/>
      <c r="M32" s="9"/>
      <c r="N32" s="108"/>
      <c r="O32" s="9"/>
      <c r="P32" s="106"/>
    </row>
    <row r="33" spans="1:16" x14ac:dyDescent="0.2">
      <c r="A33" s="156" t="s">
        <v>23</v>
      </c>
      <c r="B33" s="28">
        <f>$H$4+($H$5*(E33-$H$4))</f>
        <v>906.28155749999996</v>
      </c>
      <c r="C33" s="28">
        <f>2*(E33-B33)</f>
        <v>314.86578499999996</v>
      </c>
      <c r="D33" s="28">
        <f t="shared" si="2"/>
        <v>22.657038937499998</v>
      </c>
      <c r="E33" s="28">
        <f>VLOOKUP(A33,'Annexe 1'!$A$10:$B$111,2,FALSE)</f>
        <v>1063.7144499999999</v>
      </c>
      <c r="F33" s="9"/>
      <c r="G33" s="9"/>
      <c r="H33" s="9"/>
      <c r="I33" s="108"/>
      <c r="J33" s="9"/>
      <c r="K33" s="9"/>
      <c r="L33" s="9"/>
      <c r="M33" s="9"/>
      <c r="N33" s="108"/>
      <c r="O33" s="9"/>
      <c r="P33" s="106"/>
    </row>
    <row r="34" spans="1:16" x14ac:dyDescent="0.2">
      <c r="A34" s="157" t="s">
        <v>24</v>
      </c>
      <c r="B34" s="15">
        <f>$H$4+($H$5*(E34-$H$4))</f>
        <v>1002.9912649999999</v>
      </c>
      <c r="C34" s="15">
        <f>2*(E34-B34)</f>
        <v>674.07326999999987</v>
      </c>
      <c r="D34" s="15">
        <f t="shared" si="2"/>
        <v>25.074781624999996</v>
      </c>
      <c r="E34" s="15">
        <f>VLOOKUP(A34,'Annexe 1'!$A$10:$B$111,2,FALSE)</f>
        <v>1340.0278999999998</v>
      </c>
      <c r="F34" s="9"/>
      <c r="G34" s="9"/>
      <c r="H34" s="9"/>
      <c r="I34" s="108"/>
      <c r="J34" s="9"/>
      <c r="K34" s="9"/>
      <c r="L34" s="9"/>
      <c r="M34" s="9"/>
      <c r="N34" s="108"/>
      <c r="O34" s="9"/>
      <c r="P34" s="106"/>
    </row>
    <row r="35" spans="1:16" x14ac:dyDescent="0.2">
      <c r="A35" s="156" t="s">
        <v>25</v>
      </c>
      <c r="B35" s="28">
        <f>$H$4+($H$5*(E35-$H$4))</f>
        <v>926.59119999999996</v>
      </c>
      <c r="C35" s="28">
        <f>2*(E35-B35)</f>
        <v>390.30160000000001</v>
      </c>
      <c r="D35" s="28">
        <f t="shared" si="2"/>
        <v>23.16478</v>
      </c>
      <c r="E35" s="28">
        <f>VLOOKUP(A35,'Annexe 1'!$A$10:$B$111,2,FALSE)</f>
        <v>1121.742</v>
      </c>
      <c r="F35" s="9"/>
      <c r="G35" s="9"/>
      <c r="H35" s="9"/>
      <c r="I35" s="108"/>
      <c r="J35" s="9"/>
      <c r="K35" s="9"/>
      <c r="L35" s="9"/>
      <c r="M35" s="9"/>
      <c r="N35" s="108"/>
      <c r="O35" s="9"/>
      <c r="P35" s="106"/>
    </row>
    <row r="36" spans="1:16" x14ac:dyDescent="0.2">
      <c r="A36" s="156" t="s">
        <v>26</v>
      </c>
      <c r="B36" s="28">
        <f>E36</f>
        <v>534.73704999999995</v>
      </c>
      <c r="C36" s="28" t="s">
        <v>114</v>
      </c>
      <c r="D36" s="28">
        <f t="shared" si="2"/>
        <v>13.368426249999999</v>
      </c>
      <c r="E36" s="28">
        <f>VLOOKUP(A36,'Annexe 1'!$A$10:$B$111,2,FALSE)</f>
        <v>534.73704999999995</v>
      </c>
      <c r="F36" s="9"/>
      <c r="G36" s="9"/>
      <c r="H36" s="9"/>
      <c r="I36" s="108"/>
      <c r="J36" s="9"/>
      <c r="K36" s="9"/>
      <c r="L36" s="9"/>
      <c r="M36" s="9"/>
      <c r="N36" s="108"/>
      <c r="O36" s="9"/>
      <c r="P36" s="106"/>
    </row>
    <row r="37" spans="1:16" x14ac:dyDescent="0.2">
      <c r="A37" s="157" t="s">
        <v>22</v>
      </c>
      <c r="B37" s="15">
        <f>$H$4+($H$5*(E37-$H$4))</f>
        <v>981.3743025</v>
      </c>
      <c r="C37" s="15">
        <f>2*(E37-B37)</f>
        <v>593.7816949999999</v>
      </c>
      <c r="D37" s="15">
        <f t="shared" si="2"/>
        <v>24.534357562499999</v>
      </c>
      <c r="E37" s="15">
        <f>VLOOKUP(A37,'Annexe 1'!$A$10:$B$111,2,FALSE)</f>
        <v>1278.2651499999999</v>
      </c>
      <c r="F37" s="9"/>
      <c r="G37" s="9"/>
      <c r="H37" s="9"/>
      <c r="I37" s="108"/>
      <c r="J37" s="9"/>
      <c r="K37" s="9"/>
      <c r="L37" s="9"/>
      <c r="M37" s="9"/>
      <c r="N37" s="108"/>
      <c r="O37" s="9"/>
      <c r="P37" s="106"/>
    </row>
    <row r="38" spans="1:16" x14ac:dyDescent="0.2">
      <c r="A38" s="156" t="s">
        <v>27</v>
      </c>
      <c r="B38" s="28">
        <f>E38</f>
        <v>534.73704999999995</v>
      </c>
      <c r="C38" s="28" t="s">
        <v>114</v>
      </c>
      <c r="D38" s="28">
        <f t="shared" si="2"/>
        <v>13.368426249999999</v>
      </c>
      <c r="E38" s="28">
        <f>VLOOKUP(A38,'Annexe 1'!$A$10:$B$111,2,FALSE)</f>
        <v>534.73704999999995</v>
      </c>
      <c r="F38" s="9"/>
      <c r="G38" s="9"/>
      <c r="H38" s="9"/>
      <c r="I38" s="108"/>
      <c r="J38" s="9"/>
      <c r="K38" s="9"/>
      <c r="L38" s="9"/>
      <c r="M38" s="9"/>
      <c r="N38" s="108"/>
      <c r="O38" s="9"/>
      <c r="P38" s="106"/>
    </row>
    <row r="39" spans="1:16" x14ac:dyDescent="0.2">
      <c r="A39" s="157" t="s">
        <v>28</v>
      </c>
      <c r="B39" s="15">
        <f>E39</f>
        <v>534.73704999999995</v>
      </c>
      <c r="C39" s="15" t="s">
        <v>114</v>
      </c>
      <c r="D39" s="15">
        <f t="shared" si="2"/>
        <v>13.368426249999999</v>
      </c>
      <c r="E39" s="15">
        <f>VLOOKUP(A39,'Annexe 1'!$A$10:$B$111,2,FALSE)</f>
        <v>534.73704999999995</v>
      </c>
      <c r="F39" s="9"/>
      <c r="G39" s="9"/>
      <c r="H39" s="9"/>
      <c r="I39" s="108"/>
      <c r="J39" s="9"/>
      <c r="K39" s="9"/>
      <c r="L39" s="9"/>
      <c r="M39" s="9"/>
      <c r="N39" s="108"/>
      <c r="O39" s="9"/>
      <c r="P39" s="106"/>
    </row>
    <row r="40" spans="1:16" x14ac:dyDescent="0.2">
      <c r="A40" s="156" t="s">
        <v>29</v>
      </c>
      <c r="B40" s="28">
        <f t="shared" ref="B40:B103" si="3">$H$4+($H$5*(E40-$H$4))</f>
        <v>1272.6402250000001</v>
      </c>
      <c r="C40" s="28">
        <f t="shared" ref="C40:C103" si="4">2*(E40-B40)</f>
        <v>1675.62655</v>
      </c>
      <c r="D40" s="28">
        <f t="shared" si="2"/>
        <v>31.816005625000003</v>
      </c>
      <c r="E40" s="28">
        <f>VLOOKUP(A40,'Annexe 1'!$A$10:$B$111,2,FALSE)</f>
        <v>2110.4535000000001</v>
      </c>
      <c r="F40" s="9"/>
      <c r="G40" s="9"/>
      <c r="H40" s="9"/>
      <c r="I40" s="108"/>
      <c r="J40" s="9"/>
      <c r="K40" s="9"/>
      <c r="L40" s="9"/>
      <c r="M40" s="9"/>
      <c r="N40" s="108"/>
      <c r="O40" s="9"/>
      <c r="P40" s="106"/>
    </row>
    <row r="41" spans="1:16" x14ac:dyDescent="0.2">
      <c r="A41" s="157" t="s">
        <v>30</v>
      </c>
      <c r="B41" s="15">
        <f t="shared" si="3"/>
        <v>1145.7200574999999</v>
      </c>
      <c r="C41" s="15">
        <f t="shared" si="4"/>
        <v>1204.2087849999998</v>
      </c>
      <c r="D41" s="15">
        <f t="shared" si="2"/>
        <v>28.643001437499997</v>
      </c>
      <c r="E41" s="15">
        <f>VLOOKUP(A41,'Annexe 1'!$A$10:$B$111,2,FALSE)</f>
        <v>1747.8244499999998</v>
      </c>
      <c r="F41" s="9"/>
      <c r="G41" s="9"/>
      <c r="H41" s="9"/>
      <c r="I41" s="108"/>
      <c r="J41" s="9"/>
      <c r="K41" s="9"/>
      <c r="L41" s="9"/>
      <c r="M41" s="9"/>
      <c r="N41" s="108"/>
      <c r="O41" s="9"/>
      <c r="P41" s="106"/>
    </row>
    <row r="42" spans="1:16" x14ac:dyDescent="0.2">
      <c r="A42" s="156" t="s">
        <v>31</v>
      </c>
      <c r="B42" s="28">
        <f t="shared" si="3"/>
        <v>1209.5016424999999</v>
      </c>
      <c r="C42" s="28">
        <f t="shared" si="4"/>
        <v>1441.1118150000002</v>
      </c>
      <c r="D42" s="28">
        <f t="shared" si="2"/>
        <v>30.237541062499997</v>
      </c>
      <c r="E42" s="28">
        <f>VLOOKUP(A42,'Annexe 1'!$A$10:$B$111,2,FALSE)</f>
        <v>1930.05755</v>
      </c>
      <c r="F42" s="9"/>
      <c r="G42" s="9"/>
      <c r="H42" s="9"/>
      <c r="I42" s="108"/>
      <c r="J42" s="9"/>
      <c r="K42" s="9"/>
      <c r="L42" s="9"/>
      <c r="M42" s="9"/>
      <c r="N42" s="108"/>
      <c r="O42" s="9"/>
      <c r="P42" s="106"/>
    </row>
    <row r="43" spans="1:16" x14ac:dyDescent="0.2">
      <c r="A43" s="157" t="s">
        <v>32</v>
      </c>
      <c r="B43" s="15">
        <f t="shared" si="3"/>
        <v>908.61199749999992</v>
      </c>
      <c r="C43" s="15">
        <f t="shared" si="4"/>
        <v>323.52170500000011</v>
      </c>
      <c r="D43" s="15">
        <f t="shared" si="2"/>
        <v>22.715299937499999</v>
      </c>
      <c r="E43" s="15">
        <f>VLOOKUP(A43,'Annexe 1'!$A$10:$B$111,2,FALSE)</f>
        <v>1070.37285</v>
      </c>
      <c r="F43" s="9"/>
      <c r="G43" s="9"/>
      <c r="H43" s="9"/>
      <c r="I43" s="108"/>
      <c r="J43" s="9"/>
      <c r="K43" s="9"/>
      <c r="L43" s="9"/>
      <c r="M43" s="9"/>
      <c r="N43" s="108"/>
      <c r="O43" s="9"/>
      <c r="P43" s="106"/>
    </row>
    <row r="44" spans="1:16" x14ac:dyDescent="0.2">
      <c r="A44" s="156" t="s">
        <v>33</v>
      </c>
      <c r="B44" s="28">
        <f t="shared" si="3"/>
        <v>992.76716999999985</v>
      </c>
      <c r="C44" s="28">
        <f t="shared" si="4"/>
        <v>636.0980599999998</v>
      </c>
      <c r="D44" s="28">
        <f t="shared" si="2"/>
        <v>24.819179249999998</v>
      </c>
      <c r="E44" s="28">
        <f>VLOOKUP(A44,'Annexe 1'!$A$10:$B$111,2,FALSE)</f>
        <v>1310.8161999999998</v>
      </c>
      <c r="F44" s="9"/>
      <c r="G44" s="9"/>
      <c r="H44" s="9"/>
      <c r="I44" s="108"/>
      <c r="J44" s="9"/>
      <c r="K44" s="9"/>
      <c r="L44" s="9"/>
      <c r="M44" s="9"/>
      <c r="N44" s="108"/>
      <c r="O44" s="9"/>
      <c r="P44" s="106"/>
    </row>
    <row r="45" spans="1:16" x14ac:dyDescent="0.2">
      <c r="A45" s="157" t="s">
        <v>34</v>
      </c>
      <c r="B45" s="15">
        <f t="shared" si="3"/>
        <v>1059.78153</v>
      </c>
      <c r="C45" s="15">
        <f t="shared" si="4"/>
        <v>885.00853999999981</v>
      </c>
      <c r="D45" s="15">
        <f t="shared" si="2"/>
        <v>26.494538249999998</v>
      </c>
      <c r="E45" s="15">
        <f>VLOOKUP(A45,'Annexe 1'!$A$10:$B$111,2,FALSE)</f>
        <v>1502.2857999999999</v>
      </c>
      <c r="F45" s="9"/>
      <c r="G45" s="9"/>
      <c r="H45" s="9"/>
      <c r="I45" s="108"/>
      <c r="J45" s="9"/>
      <c r="K45" s="9"/>
      <c r="L45" s="9"/>
      <c r="M45" s="9"/>
      <c r="N45" s="108"/>
      <c r="O45" s="9"/>
      <c r="P45" s="106"/>
    </row>
    <row r="46" spans="1:16" x14ac:dyDescent="0.2">
      <c r="A46" s="156" t="s">
        <v>35</v>
      </c>
      <c r="B46" s="28">
        <f t="shared" si="3"/>
        <v>1209.5016424999999</v>
      </c>
      <c r="C46" s="28">
        <f t="shared" si="4"/>
        <v>1441.1118150000002</v>
      </c>
      <c r="D46" s="28">
        <f t="shared" si="2"/>
        <v>30.237541062499997</v>
      </c>
      <c r="E46" s="28">
        <f>VLOOKUP(A46,'Annexe 1'!$A$10:$B$111,2,FALSE)</f>
        <v>1930.05755</v>
      </c>
      <c r="F46" s="9"/>
      <c r="G46" s="9"/>
      <c r="H46" s="9"/>
      <c r="I46" s="108"/>
      <c r="J46" s="9"/>
      <c r="K46" s="9"/>
      <c r="L46" s="9"/>
      <c r="M46" s="9"/>
      <c r="N46" s="108"/>
      <c r="O46" s="9"/>
      <c r="P46" s="106"/>
    </row>
    <row r="47" spans="1:16" x14ac:dyDescent="0.2">
      <c r="A47" s="157" t="s">
        <v>36</v>
      </c>
      <c r="B47" s="15">
        <f t="shared" si="3"/>
        <v>992.76716999999985</v>
      </c>
      <c r="C47" s="15">
        <f t="shared" si="4"/>
        <v>636.0980599999998</v>
      </c>
      <c r="D47" s="15">
        <f t="shared" si="2"/>
        <v>24.819179249999998</v>
      </c>
      <c r="E47" s="15">
        <f>VLOOKUP(A47,'Annexe 1'!$A$10:$B$111,2,FALSE)</f>
        <v>1310.8161999999998</v>
      </c>
      <c r="F47" s="9"/>
      <c r="G47" s="9"/>
      <c r="H47" s="9"/>
      <c r="I47" s="108"/>
      <c r="J47" s="9"/>
      <c r="K47" s="9"/>
      <c r="L47" s="9"/>
      <c r="M47" s="9"/>
      <c r="N47" s="108"/>
      <c r="O47" s="9"/>
      <c r="P47" s="106"/>
    </row>
    <row r="48" spans="1:16" x14ac:dyDescent="0.2">
      <c r="A48" s="156" t="s">
        <v>37</v>
      </c>
      <c r="B48" s="28">
        <f t="shared" si="3"/>
        <v>1486.5540124999998</v>
      </c>
      <c r="C48" s="28">
        <f t="shared" si="4"/>
        <v>2470.1634750000003</v>
      </c>
      <c r="D48" s="28">
        <f t="shared" si="2"/>
        <v>37.163850312499996</v>
      </c>
      <c r="E48" s="28">
        <f>VLOOKUP(A48,'Annexe 1'!$A$10:$B$111,2,FALSE)</f>
        <v>2721.6357499999999</v>
      </c>
      <c r="F48" s="9"/>
      <c r="G48" s="9"/>
      <c r="H48" s="9"/>
      <c r="I48" s="108"/>
      <c r="J48" s="9"/>
      <c r="K48" s="9"/>
      <c r="L48" s="9"/>
      <c r="M48" s="9"/>
      <c r="N48" s="108"/>
      <c r="O48" s="9"/>
      <c r="P48" s="106"/>
    </row>
    <row r="49" spans="1:16" x14ac:dyDescent="0.2">
      <c r="A49" s="157" t="s">
        <v>38</v>
      </c>
      <c r="B49" s="15">
        <f t="shared" si="3"/>
        <v>976.95143999999993</v>
      </c>
      <c r="C49" s="15">
        <f t="shared" si="4"/>
        <v>577.35391999999979</v>
      </c>
      <c r="D49" s="15">
        <f t="shared" si="2"/>
        <v>24.423786</v>
      </c>
      <c r="E49" s="15">
        <f>VLOOKUP(A49,'Annexe 1'!$A$10:$B$111,2,FALSE)</f>
        <v>1265.6283999999998</v>
      </c>
      <c r="F49" s="9"/>
      <c r="G49" s="9"/>
      <c r="H49" s="9"/>
      <c r="I49" s="108"/>
      <c r="J49" s="9"/>
      <c r="K49" s="9"/>
      <c r="L49" s="9"/>
      <c r="M49" s="9"/>
      <c r="N49" s="108"/>
      <c r="O49" s="9"/>
      <c r="P49" s="106"/>
    </row>
    <row r="50" spans="1:16" x14ac:dyDescent="0.2">
      <c r="A50" s="156" t="s">
        <v>39</v>
      </c>
      <c r="B50" s="28">
        <f t="shared" si="3"/>
        <v>958.17647749999992</v>
      </c>
      <c r="C50" s="28">
        <f t="shared" si="4"/>
        <v>507.61834499999986</v>
      </c>
      <c r="D50" s="28">
        <f t="shared" si="2"/>
        <v>23.954411937499998</v>
      </c>
      <c r="E50" s="28">
        <f>VLOOKUP(A50,'Annexe 1'!$A$10:$B$111,2,FALSE)</f>
        <v>1211.9856499999999</v>
      </c>
      <c r="F50" s="9"/>
      <c r="G50" s="9"/>
      <c r="H50" s="9"/>
      <c r="I50" s="108"/>
      <c r="J50" s="9"/>
      <c r="K50" s="9"/>
      <c r="L50" s="9"/>
      <c r="M50" s="9"/>
      <c r="N50" s="108"/>
      <c r="O50" s="9"/>
      <c r="P50" s="106"/>
    </row>
    <row r="51" spans="1:16" x14ac:dyDescent="0.2">
      <c r="A51" s="157" t="s">
        <v>40</v>
      </c>
      <c r="B51" s="15">
        <f t="shared" si="3"/>
        <v>976.95143999999993</v>
      </c>
      <c r="C51" s="15">
        <f t="shared" si="4"/>
        <v>577.35391999999979</v>
      </c>
      <c r="D51" s="15">
        <f t="shared" si="2"/>
        <v>24.423786</v>
      </c>
      <c r="E51" s="15">
        <f>VLOOKUP(A51,'Annexe 1'!$A$10:$B$111,2,FALSE)</f>
        <v>1265.6283999999998</v>
      </c>
      <c r="F51" s="9"/>
      <c r="G51" s="9"/>
      <c r="H51" s="9"/>
      <c r="I51" s="108"/>
      <c r="J51" s="9"/>
      <c r="K51" s="9"/>
      <c r="L51" s="9"/>
      <c r="M51" s="9"/>
      <c r="N51" s="108"/>
      <c r="O51" s="9"/>
      <c r="P51" s="106"/>
    </row>
    <row r="52" spans="1:16" x14ac:dyDescent="0.2">
      <c r="A52" s="156" t="s">
        <v>41</v>
      </c>
      <c r="B52" s="28">
        <f t="shared" si="3"/>
        <v>958.17647749999992</v>
      </c>
      <c r="C52" s="28">
        <f t="shared" si="4"/>
        <v>507.61834499999986</v>
      </c>
      <c r="D52" s="28">
        <f t="shared" si="2"/>
        <v>23.954411937499998</v>
      </c>
      <c r="E52" s="28">
        <f>VLOOKUP(A52,'Annexe 1'!$A$10:$B$111,2,FALSE)</f>
        <v>1211.9856499999999</v>
      </c>
      <c r="F52" s="9"/>
      <c r="G52" s="9"/>
      <c r="H52" s="9"/>
      <c r="I52" s="108"/>
      <c r="J52" s="9"/>
      <c r="K52" s="9"/>
      <c r="L52" s="9"/>
      <c r="M52" s="9"/>
      <c r="N52" s="108"/>
      <c r="O52" s="9"/>
      <c r="P52" s="106"/>
    </row>
    <row r="53" spans="1:16" x14ac:dyDescent="0.2">
      <c r="A53" s="157" t="s">
        <v>42</v>
      </c>
      <c r="B53" s="15">
        <f t="shared" si="3"/>
        <v>996.40492999999992</v>
      </c>
      <c r="C53" s="15">
        <f t="shared" si="4"/>
        <v>649.60973999999987</v>
      </c>
      <c r="D53" s="15">
        <f t="shared" si="2"/>
        <v>24.910123249999998</v>
      </c>
      <c r="E53" s="15">
        <f>VLOOKUP(A53,'Annexe 1'!$A$10:$B$111,2,FALSE)</f>
        <v>1321.2097999999999</v>
      </c>
      <c r="F53" s="9"/>
      <c r="G53" s="9"/>
      <c r="H53" s="9"/>
      <c r="I53" s="108"/>
      <c r="J53" s="9"/>
      <c r="K53" s="9"/>
      <c r="L53" s="9"/>
      <c r="M53" s="9"/>
      <c r="N53" s="108"/>
      <c r="O53" s="9"/>
      <c r="P53" s="106"/>
    </row>
    <row r="54" spans="1:16" x14ac:dyDescent="0.2">
      <c r="A54" s="156" t="s">
        <v>43</v>
      </c>
      <c r="B54" s="28">
        <f t="shared" si="3"/>
        <v>996.69268250000005</v>
      </c>
      <c r="C54" s="28">
        <f t="shared" si="4"/>
        <v>650.67853500000001</v>
      </c>
      <c r="D54" s="28">
        <f t="shared" si="2"/>
        <v>24.9173170625</v>
      </c>
      <c r="E54" s="28">
        <f>VLOOKUP(A54,'Annexe 1'!$A$10:$B$111,2,FALSE)</f>
        <v>1322.0319500000001</v>
      </c>
      <c r="F54" s="9"/>
      <c r="G54" s="9"/>
      <c r="H54" s="9"/>
      <c r="I54" s="108"/>
      <c r="J54" s="9"/>
      <c r="K54" s="9"/>
      <c r="L54" s="9"/>
      <c r="M54" s="9"/>
      <c r="N54" s="108"/>
      <c r="O54" s="9"/>
      <c r="P54" s="106"/>
    </row>
    <row r="55" spans="1:16" x14ac:dyDescent="0.2">
      <c r="A55" s="157" t="s">
        <v>44</v>
      </c>
      <c r="B55" s="15">
        <f t="shared" si="3"/>
        <v>1175.5503999999999</v>
      </c>
      <c r="C55" s="15">
        <f t="shared" si="4"/>
        <v>1315.0071999999996</v>
      </c>
      <c r="D55" s="15">
        <f t="shared" si="2"/>
        <v>29.388759999999998</v>
      </c>
      <c r="E55" s="15">
        <f>VLOOKUP(A55,'Annexe 1'!$A$10:$B$111,2,FALSE)</f>
        <v>1833.0539999999996</v>
      </c>
      <c r="F55" s="9"/>
      <c r="G55" s="9"/>
      <c r="H55" s="9"/>
      <c r="I55" s="108"/>
      <c r="J55" s="9"/>
      <c r="K55" s="9"/>
      <c r="L55" s="9"/>
      <c r="M55" s="9"/>
      <c r="N55" s="108"/>
      <c r="O55" s="9"/>
      <c r="P55" s="106"/>
    </row>
    <row r="56" spans="1:16" x14ac:dyDescent="0.2">
      <c r="A56" s="156" t="s">
        <v>45</v>
      </c>
      <c r="B56" s="28">
        <f t="shared" si="3"/>
        <v>1113.6694024999999</v>
      </c>
      <c r="C56" s="28">
        <f t="shared" si="4"/>
        <v>1085.1634949999998</v>
      </c>
      <c r="D56" s="28">
        <f t="shared" si="2"/>
        <v>27.8417350625</v>
      </c>
      <c r="E56" s="28">
        <f>VLOOKUP(A56,'Annexe 1'!$A$10:$B$111,2,FALSE)</f>
        <v>1656.2511499999998</v>
      </c>
      <c r="F56" s="9"/>
      <c r="G56" s="9"/>
      <c r="H56" s="9"/>
      <c r="I56" s="108"/>
      <c r="J56" s="9"/>
      <c r="K56" s="9"/>
      <c r="L56" s="9"/>
      <c r="M56" s="9"/>
      <c r="N56" s="108"/>
      <c r="O56" s="9"/>
      <c r="P56" s="106"/>
    </row>
    <row r="57" spans="1:16" x14ac:dyDescent="0.2">
      <c r="A57" s="157" t="s">
        <v>46</v>
      </c>
      <c r="B57" s="15">
        <f t="shared" si="3"/>
        <v>1209.5016424999999</v>
      </c>
      <c r="C57" s="15">
        <f t="shared" si="4"/>
        <v>1441.1118150000002</v>
      </c>
      <c r="D57" s="15">
        <f t="shared" si="2"/>
        <v>30.237541062499997</v>
      </c>
      <c r="E57" s="15">
        <f>VLOOKUP(A57,'Annexe 1'!$A$10:$B$111,2,FALSE)</f>
        <v>1930.05755</v>
      </c>
      <c r="F57" s="9"/>
      <c r="G57" s="9"/>
      <c r="H57" s="9"/>
      <c r="I57" s="108"/>
      <c r="J57" s="9"/>
      <c r="K57" s="9"/>
      <c r="L57" s="9"/>
      <c r="M57" s="9"/>
      <c r="N57" s="108"/>
      <c r="O57" s="9"/>
      <c r="P57" s="106"/>
    </row>
    <row r="58" spans="1:16" x14ac:dyDescent="0.2">
      <c r="A58" s="156" t="s">
        <v>47</v>
      </c>
      <c r="B58" s="28">
        <f t="shared" si="3"/>
        <v>980.63183000000004</v>
      </c>
      <c r="C58" s="28">
        <f t="shared" si="4"/>
        <v>591.02394000000004</v>
      </c>
      <c r="D58" s="28">
        <f t="shared" si="2"/>
        <v>24.515795750000002</v>
      </c>
      <c r="E58" s="28">
        <f>VLOOKUP(A58,'Annexe 1'!$A$10:$B$111,2,FALSE)</f>
        <v>1276.1438000000001</v>
      </c>
      <c r="F58" s="9"/>
      <c r="G58" s="9"/>
      <c r="H58" s="9"/>
      <c r="I58" s="108"/>
      <c r="J58" s="9"/>
      <c r="K58" s="9"/>
      <c r="L58" s="9"/>
      <c r="M58" s="9"/>
      <c r="N58" s="108"/>
      <c r="O58" s="9"/>
      <c r="P58" s="106"/>
    </row>
    <row r="59" spans="1:16" x14ac:dyDescent="0.2">
      <c r="A59" s="157" t="s">
        <v>48</v>
      </c>
      <c r="B59" s="15">
        <f t="shared" si="3"/>
        <v>996.77794249999988</v>
      </c>
      <c r="C59" s="15">
        <f t="shared" si="4"/>
        <v>650.99521499999992</v>
      </c>
      <c r="D59" s="15">
        <f t="shared" si="2"/>
        <v>24.919448562499998</v>
      </c>
      <c r="E59" s="15">
        <f>VLOOKUP(A59,'Annexe 1'!$A$10:$B$111,2,FALSE)</f>
        <v>1322.2755499999998</v>
      </c>
      <c r="F59" s="9"/>
      <c r="G59" s="9"/>
      <c r="H59" s="9"/>
      <c r="I59" s="108"/>
      <c r="J59" s="9"/>
      <c r="K59" s="9"/>
      <c r="L59" s="9"/>
      <c r="M59" s="9"/>
      <c r="N59" s="108"/>
      <c r="O59" s="9"/>
      <c r="P59" s="106"/>
    </row>
    <row r="60" spans="1:16" x14ac:dyDescent="0.2">
      <c r="A60" s="156" t="s">
        <v>49</v>
      </c>
      <c r="B60" s="28">
        <f t="shared" si="3"/>
        <v>996.69268250000005</v>
      </c>
      <c r="C60" s="28">
        <f t="shared" si="4"/>
        <v>650.67853500000001</v>
      </c>
      <c r="D60" s="28">
        <f t="shared" si="2"/>
        <v>24.9173170625</v>
      </c>
      <c r="E60" s="28">
        <f>VLOOKUP(A60,'Annexe 1'!$A$10:$B$111,2,FALSE)</f>
        <v>1322.0319500000001</v>
      </c>
      <c r="F60" s="9"/>
      <c r="G60" s="9"/>
      <c r="H60" s="9"/>
      <c r="I60" s="108"/>
      <c r="J60" s="9"/>
      <c r="K60" s="9"/>
      <c r="L60" s="9"/>
      <c r="M60" s="9"/>
      <c r="N60" s="108"/>
      <c r="O60" s="9"/>
      <c r="P60" s="106"/>
    </row>
    <row r="61" spans="1:16" x14ac:dyDescent="0.2">
      <c r="A61" s="157" t="s">
        <v>50</v>
      </c>
      <c r="B61" s="15">
        <f t="shared" si="3"/>
        <v>996.69268250000005</v>
      </c>
      <c r="C61" s="15">
        <f t="shared" si="4"/>
        <v>650.67853500000001</v>
      </c>
      <c r="D61" s="15">
        <f t="shared" si="2"/>
        <v>24.9173170625</v>
      </c>
      <c r="E61" s="15">
        <f>VLOOKUP(A61,'Annexe 1'!$A$10:$B$111,2,FALSE)</f>
        <v>1322.0319500000001</v>
      </c>
      <c r="F61" s="9"/>
      <c r="G61" s="9"/>
      <c r="H61" s="9"/>
      <c r="I61" s="108"/>
      <c r="J61" s="9"/>
      <c r="K61" s="9"/>
      <c r="L61" s="9"/>
      <c r="M61" s="9"/>
      <c r="N61" s="108"/>
      <c r="O61" s="9"/>
      <c r="P61" s="106"/>
    </row>
    <row r="62" spans="1:16" x14ac:dyDescent="0.2">
      <c r="A62" s="156" t="s">
        <v>51</v>
      </c>
      <c r="B62" s="28">
        <f t="shared" si="3"/>
        <v>992.76716999999985</v>
      </c>
      <c r="C62" s="28">
        <f t="shared" si="4"/>
        <v>636.0980599999998</v>
      </c>
      <c r="D62" s="28">
        <f t="shared" si="2"/>
        <v>24.819179249999998</v>
      </c>
      <c r="E62" s="28">
        <f>VLOOKUP(A62,'Annexe 1'!$A$10:$B$111,2,FALSE)</f>
        <v>1310.8161999999998</v>
      </c>
      <c r="F62" s="9"/>
      <c r="G62" s="9"/>
      <c r="H62" s="9"/>
      <c r="I62" s="108"/>
      <c r="J62" s="9"/>
      <c r="K62" s="9"/>
      <c r="L62" s="9"/>
      <c r="M62" s="9"/>
      <c r="N62" s="108"/>
      <c r="O62" s="9"/>
      <c r="P62" s="106"/>
    </row>
    <row r="63" spans="1:16" x14ac:dyDescent="0.2">
      <c r="A63" s="157" t="s">
        <v>52</v>
      </c>
      <c r="B63" s="15">
        <f t="shared" si="3"/>
        <v>906.28155749999996</v>
      </c>
      <c r="C63" s="15">
        <f t="shared" si="4"/>
        <v>314.86578499999996</v>
      </c>
      <c r="D63" s="15">
        <f t="shared" si="2"/>
        <v>22.657038937499998</v>
      </c>
      <c r="E63" s="15">
        <f>VLOOKUP(A63,'Annexe 1'!$A$10:$B$111,2,FALSE)</f>
        <v>1063.7144499999999</v>
      </c>
      <c r="F63" s="9"/>
      <c r="G63" s="9"/>
      <c r="H63" s="9"/>
      <c r="I63" s="108"/>
      <c r="J63" s="9"/>
      <c r="K63" s="9"/>
      <c r="L63" s="9"/>
      <c r="M63" s="9"/>
      <c r="N63" s="108"/>
      <c r="O63" s="9"/>
      <c r="P63" s="106"/>
    </row>
    <row r="64" spans="1:16" x14ac:dyDescent="0.2">
      <c r="A64" s="156" t="s">
        <v>53</v>
      </c>
      <c r="B64" s="28">
        <f t="shared" si="3"/>
        <v>914.59795999999994</v>
      </c>
      <c r="C64" s="28">
        <f t="shared" si="4"/>
        <v>345.75527999999963</v>
      </c>
      <c r="D64" s="28">
        <f t="shared" si="2"/>
        <v>22.864948999999999</v>
      </c>
      <c r="E64" s="28">
        <f>VLOOKUP(A64,'Annexe 1'!$A$10:$B$111,2,FALSE)</f>
        <v>1087.4755999999998</v>
      </c>
      <c r="F64" s="9"/>
      <c r="G64" s="9"/>
      <c r="H64" s="9"/>
      <c r="I64" s="108"/>
      <c r="J64" s="9"/>
      <c r="K64" s="9"/>
      <c r="L64" s="9"/>
      <c r="M64" s="9"/>
      <c r="N64" s="108"/>
      <c r="O64" s="9"/>
      <c r="P64" s="106"/>
    </row>
    <row r="65" spans="1:16" x14ac:dyDescent="0.2">
      <c r="A65" s="157" t="s">
        <v>54</v>
      </c>
      <c r="B65" s="15">
        <f t="shared" si="3"/>
        <v>1145.7200574999999</v>
      </c>
      <c r="C65" s="15">
        <f t="shared" si="4"/>
        <v>1204.2087849999998</v>
      </c>
      <c r="D65" s="15">
        <f t="shared" si="2"/>
        <v>28.643001437499997</v>
      </c>
      <c r="E65" s="15">
        <f>VLOOKUP(A65,'Annexe 1'!$A$10:$B$111,2,FALSE)</f>
        <v>1747.8244499999998</v>
      </c>
      <c r="F65" s="9"/>
      <c r="G65" s="9"/>
      <c r="H65" s="9"/>
      <c r="I65" s="108"/>
      <c r="J65" s="9"/>
      <c r="K65" s="9"/>
      <c r="L65" s="9"/>
      <c r="M65" s="9"/>
      <c r="N65" s="108"/>
      <c r="O65" s="9"/>
      <c r="P65" s="106"/>
    </row>
    <row r="66" spans="1:16" x14ac:dyDescent="0.2">
      <c r="A66" s="156" t="s">
        <v>55</v>
      </c>
      <c r="B66" s="28">
        <f t="shared" si="3"/>
        <v>1076.9401049999999</v>
      </c>
      <c r="C66" s="28">
        <f t="shared" si="4"/>
        <v>948.74038999999993</v>
      </c>
      <c r="D66" s="28">
        <f t="shared" si="2"/>
        <v>26.923502624999998</v>
      </c>
      <c r="E66" s="28">
        <f>VLOOKUP(A66,'Annexe 1'!$A$10:$B$111,2,FALSE)</f>
        <v>1551.3102999999999</v>
      </c>
      <c r="F66" s="9"/>
      <c r="G66" s="9"/>
      <c r="H66" s="9"/>
      <c r="I66" s="108"/>
      <c r="J66" s="9"/>
      <c r="K66" s="9"/>
      <c r="L66" s="9"/>
      <c r="M66" s="9"/>
      <c r="N66" s="108"/>
      <c r="O66" s="9"/>
      <c r="P66" s="106"/>
    </row>
    <row r="67" spans="1:16" x14ac:dyDescent="0.2">
      <c r="A67" s="157" t="s">
        <v>56</v>
      </c>
      <c r="B67" s="15">
        <f t="shared" si="3"/>
        <v>906.28155749999996</v>
      </c>
      <c r="C67" s="15">
        <f t="shared" si="4"/>
        <v>314.86578499999996</v>
      </c>
      <c r="D67" s="15">
        <f t="shared" si="2"/>
        <v>22.657038937499998</v>
      </c>
      <c r="E67" s="15">
        <f>VLOOKUP(A67,'Annexe 1'!$A$10:$B$111,2,FALSE)</f>
        <v>1063.7144499999999</v>
      </c>
      <c r="F67" s="9"/>
      <c r="G67" s="9"/>
      <c r="H67" s="9"/>
      <c r="I67" s="108"/>
      <c r="J67" s="9"/>
      <c r="K67" s="9"/>
      <c r="L67" s="9"/>
      <c r="M67" s="9"/>
      <c r="N67" s="108"/>
      <c r="O67" s="9"/>
      <c r="P67" s="106"/>
    </row>
    <row r="68" spans="1:16" x14ac:dyDescent="0.2">
      <c r="A68" s="156" t="s">
        <v>57</v>
      </c>
      <c r="B68" s="28">
        <f t="shared" si="3"/>
        <v>906.28155749999996</v>
      </c>
      <c r="C68" s="28">
        <f t="shared" si="4"/>
        <v>314.86578499999996</v>
      </c>
      <c r="D68" s="28">
        <f t="shared" si="2"/>
        <v>22.657038937499998</v>
      </c>
      <c r="E68" s="28">
        <f>VLOOKUP(A68,'Annexe 1'!$A$10:$B$111,2,FALSE)</f>
        <v>1063.7144499999999</v>
      </c>
      <c r="F68" s="9"/>
      <c r="G68" s="9"/>
      <c r="H68" s="9"/>
      <c r="I68" s="108"/>
      <c r="J68" s="9"/>
      <c r="K68" s="9"/>
      <c r="L68" s="9"/>
      <c r="M68" s="9"/>
      <c r="N68" s="108"/>
      <c r="O68" s="9"/>
      <c r="P68" s="106"/>
    </row>
    <row r="69" spans="1:16" x14ac:dyDescent="0.2">
      <c r="A69" s="157" t="s">
        <v>58</v>
      </c>
      <c r="B69" s="15">
        <f t="shared" si="3"/>
        <v>1474.1238149999999</v>
      </c>
      <c r="C69" s="15">
        <f t="shared" si="4"/>
        <v>2423.9941699999999</v>
      </c>
      <c r="D69" s="15">
        <f t="shared" si="2"/>
        <v>36.853095374999995</v>
      </c>
      <c r="E69" s="15">
        <f>VLOOKUP(A69,'Annexe 1'!$A$10:$B$111,2,FALSE)</f>
        <v>2686.1208999999999</v>
      </c>
      <c r="F69" s="9"/>
      <c r="G69" s="9"/>
      <c r="H69" s="9"/>
      <c r="I69" s="108"/>
      <c r="J69" s="9"/>
      <c r="K69" s="9"/>
      <c r="L69" s="9"/>
      <c r="M69" s="9"/>
      <c r="N69" s="108"/>
      <c r="O69" s="9"/>
      <c r="P69" s="106"/>
    </row>
    <row r="70" spans="1:16" x14ac:dyDescent="0.2">
      <c r="A70" s="156" t="s">
        <v>59</v>
      </c>
      <c r="B70" s="28">
        <f t="shared" si="3"/>
        <v>1499.3216974999998</v>
      </c>
      <c r="C70" s="28">
        <f t="shared" si="4"/>
        <v>2517.5863049999994</v>
      </c>
      <c r="D70" s="28">
        <f t="shared" si="2"/>
        <v>37.483042437499996</v>
      </c>
      <c r="E70" s="28">
        <f>VLOOKUP(A70,'Annexe 1'!$A$10:$B$111,2,FALSE)</f>
        <v>2758.1148499999995</v>
      </c>
      <c r="F70" s="9"/>
      <c r="G70" s="9"/>
      <c r="H70" s="9"/>
      <c r="I70" s="108"/>
      <c r="J70" s="9"/>
      <c r="K70" s="9"/>
      <c r="L70" s="9"/>
      <c r="M70" s="9"/>
      <c r="N70" s="108"/>
      <c r="O70" s="9"/>
      <c r="P70" s="106"/>
    </row>
    <row r="71" spans="1:16" x14ac:dyDescent="0.2">
      <c r="A71" s="171" t="s">
        <v>60</v>
      </c>
      <c r="B71" s="15">
        <f t="shared" si="3"/>
        <v>1486.5540124999998</v>
      </c>
      <c r="C71" s="15">
        <f t="shared" si="4"/>
        <v>2470.1634750000003</v>
      </c>
      <c r="D71" s="15">
        <f t="shared" si="2"/>
        <v>37.163850312499996</v>
      </c>
      <c r="E71" s="15">
        <f>VLOOKUP(A71,'Annexe 1'!$A$10:$B$111,2,FALSE)</f>
        <v>2721.6357499999999</v>
      </c>
      <c r="F71" s="9"/>
      <c r="G71" s="9"/>
      <c r="H71" s="9"/>
      <c r="I71" s="108"/>
      <c r="J71" s="9"/>
      <c r="K71" s="9"/>
      <c r="L71" s="9"/>
      <c r="M71" s="9"/>
      <c r="N71" s="108"/>
      <c r="O71" s="9"/>
      <c r="P71" s="106"/>
    </row>
    <row r="72" spans="1:16" x14ac:dyDescent="0.2">
      <c r="A72" s="156" t="s">
        <v>61</v>
      </c>
      <c r="B72" s="28">
        <f t="shared" si="3"/>
        <v>899.45365249999998</v>
      </c>
      <c r="C72" s="28">
        <f t="shared" si="4"/>
        <v>289.50499500000001</v>
      </c>
      <c r="D72" s="28">
        <f t="shared" si="2"/>
        <v>22.486341312499999</v>
      </c>
      <c r="E72" s="28">
        <f>VLOOKUP(A72,'Annexe 1'!$A$10:$B$111,2,FALSE)</f>
        <v>1044.20615</v>
      </c>
      <c r="F72" s="9"/>
      <c r="G72" s="9"/>
      <c r="H72" s="9"/>
      <c r="I72" s="108"/>
      <c r="J72" s="9"/>
      <c r="K72" s="9"/>
      <c r="L72" s="9"/>
      <c r="M72" s="9"/>
      <c r="N72" s="108"/>
      <c r="O72" s="9"/>
      <c r="P72" s="106"/>
    </row>
    <row r="73" spans="1:16" x14ac:dyDescent="0.2">
      <c r="A73" s="157" t="s">
        <v>62</v>
      </c>
      <c r="B73" s="15">
        <f t="shared" si="3"/>
        <v>887.14779249999992</v>
      </c>
      <c r="C73" s="15">
        <f t="shared" si="4"/>
        <v>243.79751499999998</v>
      </c>
      <c r="D73" s="15">
        <f t="shared" si="2"/>
        <v>22.178694812499998</v>
      </c>
      <c r="E73" s="15">
        <f>VLOOKUP(A73,'Annexe 1'!$A$10:$B$111,2,FALSE)</f>
        <v>1009.0465499999999</v>
      </c>
      <c r="F73" s="9"/>
      <c r="G73" s="9"/>
      <c r="H73" s="9"/>
      <c r="I73" s="108"/>
      <c r="J73" s="9"/>
      <c r="K73" s="9"/>
      <c r="L73" s="9"/>
      <c r="M73" s="9"/>
      <c r="N73" s="108"/>
      <c r="O73" s="9"/>
      <c r="P73" s="106"/>
    </row>
    <row r="74" spans="1:16" x14ac:dyDescent="0.2">
      <c r="A74" s="156" t="s">
        <v>63</v>
      </c>
      <c r="B74" s="28">
        <f t="shared" si="3"/>
        <v>1036.3670024999999</v>
      </c>
      <c r="C74" s="28">
        <f t="shared" si="4"/>
        <v>798.04029499999979</v>
      </c>
      <c r="D74" s="28">
        <f t="shared" si="2"/>
        <v>25.909175062499997</v>
      </c>
      <c r="E74" s="28">
        <f>VLOOKUP(A74,'Annexe 1'!$A$10:$B$111,2,FALSE)</f>
        <v>1435.3871499999998</v>
      </c>
      <c r="F74" s="9"/>
      <c r="G74" s="9"/>
      <c r="H74" s="9"/>
      <c r="I74" s="108"/>
      <c r="J74" s="9"/>
      <c r="K74" s="9"/>
      <c r="L74" s="9"/>
      <c r="M74" s="9"/>
      <c r="N74" s="108"/>
      <c r="O74" s="9"/>
      <c r="P74" s="106"/>
    </row>
    <row r="75" spans="1:16" x14ac:dyDescent="0.2">
      <c r="A75" s="157" t="s">
        <v>64</v>
      </c>
      <c r="B75" s="15">
        <f t="shared" si="3"/>
        <v>1209.5016424999999</v>
      </c>
      <c r="C75" s="15">
        <f t="shared" si="4"/>
        <v>1441.1118150000002</v>
      </c>
      <c r="D75" s="15">
        <f t="shared" si="2"/>
        <v>30.237541062499997</v>
      </c>
      <c r="E75" s="15">
        <f>VLOOKUP(A75,'Annexe 1'!$A$10:$B$111,2,FALSE)</f>
        <v>1930.05755</v>
      </c>
      <c r="F75" s="9"/>
      <c r="G75" s="9"/>
      <c r="H75" s="9"/>
      <c r="I75" s="108"/>
      <c r="J75" s="9"/>
      <c r="K75" s="9"/>
      <c r="L75" s="9"/>
      <c r="M75" s="9"/>
      <c r="N75" s="108"/>
      <c r="O75" s="9"/>
      <c r="P75" s="106"/>
    </row>
    <row r="76" spans="1:16" x14ac:dyDescent="0.2">
      <c r="A76" s="156" t="s">
        <v>65</v>
      </c>
      <c r="B76" s="28">
        <f t="shared" si="3"/>
        <v>853.48074999999994</v>
      </c>
      <c r="C76" s="28">
        <f t="shared" si="4"/>
        <v>118.74849999999992</v>
      </c>
      <c r="D76" s="28">
        <f t="shared" ref="D76:D113" si="5">B76/40</f>
        <v>21.337018749999999</v>
      </c>
      <c r="E76" s="28">
        <f>VLOOKUP(A76,'Annexe 1'!$A$10:$B$111,2,FALSE)</f>
        <v>912.8549999999999</v>
      </c>
      <c r="F76" s="9"/>
      <c r="G76" s="9"/>
      <c r="H76" s="9"/>
      <c r="I76" s="108"/>
      <c r="J76" s="9"/>
      <c r="K76" s="9"/>
      <c r="L76" s="9"/>
      <c r="M76" s="9"/>
      <c r="N76" s="108"/>
      <c r="O76" s="9"/>
      <c r="P76" s="106"/>
    </row>
    <row r="77" spans="1:16" x14ac:dyDescent="0.2">
      <c r="A77" s="157" t="s">
        <v>66</v>
      </c>
      <c r="B77" s="15">
        <f t="shared" si="3"/>
        <v>992.76716999999985</v>
      </c>
      <c r="C77" s="15">
        <f t="shared" si="4"/>
        <v>636.0980599999998</v>
      </c>
      <c r="D77" s="15">
        <f t="shared" si="5"/>
        <v>24.819179249999998</v>
      </c>
      <c r="E77" s="15">
        <f>VLOOKUP(A77,'Annexe 1'!$A$10:$B$111,2,FALSE)</f>
        <v>1310.8161999999998</v>
      </c>
      <c r="F77" s="9"/>
      <c r="G77" s="9"/>
      <c r="H77" s="9"/>
      <c r="I77" s="108"/>
      <c r="J77" s="9"/>
      <c r="K77" s="9"/>
      <c r="L77" s="9"/>
      <c r="M77" s="9"/>
      <c r="N77" s="108"/>
      <c r="O77" s="9"/>
      <c r="P77" s="106"/>
    </row>
    <row r="78" spans="1:16" x14ac:dyDescent="0.2">
      <c r="A78" s="156" t="s">
        <v>67</v>
      </c>
      <c r="B78" s="28">
        <f t="shared" si="3"/>
        <v>992.76716999999985</v>
      </c>
      <c r="C78" s="28">
        <f t="shared" si="4"/>
        <v>636.0980599999998</v>
      </c>
      <c r="D78" s="28">
        <f t="shared" si="5"/>
        <v>24.819179249999998</v>
      </c>
      <c r="E78" s="28">
        <f>VLOOKUP(A78,'Annexe 1'!$A$10:$B$111,2,FALSE)</f>
        <v>1310.8161999999998</v>
      </c>
      <c r="F78" s="9"/>
      <c r="G78" s="9"/>
      <c r="H78" s="9"/>
      <c r="I78" s="108"/>
      <c r="J78" s="9"/>
      <c r="K78" s="9"/>
      <c r="L78" s="9"/>
      <c r="M78" s="9"/>
      <c r="N78" s="108"/>
      <c r="O78" s="9"/>
      <c r="P78" s="106"/>
    </row>
    <row r="79" spans="1:16" x14ac:dyDescent="0.2">
      <c r="A79" s="157" t="s">
        <v>68</v>
      </c>
      <c r="B79" s="15">
        <f t="shared" si="3"/>
        <v>899.45365249999998</v>
      </c>
      <c r="C79" s="15">
        <f t="shared" si="4"/>
        <v>289.50499500000001</v>
      </c>
      <c r="D79" s="15">
        <f t="shared" si="5"/>
        <v>22.486341312499999</v>
      </c>
      <c r="E79" s="15">
        <f>VLOOKUP(A79,'Annexe 1'!$A$10:$B$111,2,FALSE)</f>
        <v>1044.20615</v>
      </c>
      <c r="F79" s="9"/>
      <c r="G79" s="9"/>
      <c r="H79" s="9"/>
      <c r="I79" s="108"/>
      <c r="J79" s="9"/>
      <c r="K79" s="9"/>
      <c r="L79" s="9"/>
      <c r="M79" s="9"/>
      <c r="N79" s="108"/>
      <c r="O79" s="9"/>
      <c r="P79" s="106"/>
    </row>
    <row r="80" spans="1:16" x14ac:dyDescent="0.2">
      <c r="A80" s="156" t="s">
        <v>69</v>
      </c>
      <c r="B80" s="28">
        <f t="shared" si="3"/>
        <v>887.14779249999992</v>
      </c>
      <c r="C80" s="28">
        <f t="shared" si="4"/>
        <v>243.79751499999998</v>
      </c>
      <c r="D80" s="28">
        <f t="shared" si="5"/>
        <v>22.178694812499998</v>
      </c>
      <c r="E80" s="28">
        <f>VLOOKUP(A80,'Annexe 1'!$A$10:$B$111,2,FALSE)</f>
        <v>1009.0465499999999</v>
      </c>
      <c r="F80" s="9"/>
      <c r="G80" s="9"/>
      <c r="H80" s="9"/>
      <c r="I80" s="108"/>
      <c r="J80" s="9"/>
      <c r="K80" s="9"/>
      <c r="L80" s="9"/>
      <c r="M80" s="9"/>
      <c r="N80" s="108"/>
      <c r="O80" s="9"/>
      <c r="P80" s="106"/>
    </row>
    <row r="81" spans="1:16" x14ac:dyDescent="0.2">
      <c r="A81" s="157" t="s">
        <v>70</v>
      </c>
      <c r="B81" s="15">
        <f t="shared" si="3"/>
        <v>898.3879025</v>
      </c>
      <c r="C81" s="15">
        <f t="shared" si="4"/>
        <v>285.54649499999982</v>
      </c>
      <c r="D81" s="15">
        <f t="shared" si="5"/>
        <v>22.459697562500001</v>
      </c>
      <c r="E81" s="15">
        <f>VLOOKUP(A81,'Annexe 1'!$A$10:$B$111,2,FALSE)</f>
        <v>1041.1611499999999</v>
      </c>
      <c r="F81" s="9"/>
      <c r="G81" s="9"/>
      <c r="H81" s="9"/>
      <c r="I81" s="108"/>
      <c r="J81" s="9"/>
      <c r="K81" s="9"/>
      <c r="L81" s="9"/>
      <c r="M81" s="9"/>
      <c r="N81" s="108"/>
      <c r="O81" s="9"/>
      <c r="P81" s="106"/>
    </row>
    <row r="82" spans="1:16" x14ac:dyDescent="0.2">
      <c r="A82" s="156" t="s">
        <v>71</v>
      </c>
      <c r="B82" s="28">
        <f t="shared" si="3"/>
        <v>961.3808325</v>
      </c>
      <c r="C82" s="28">
        <f t="shared" si="4"/>
        <v>519.52023499999996</v>
      </c>
      <c r="D82" s="28">
        <f t="shared" si="5"/>
        <v>24.034520812499998</v>
      </c>
      <c r="E82" s="28">
        <f>VLOOKUP(A82,'Annexe 1'!$A$10:$B$111,2,FALSE)</f>
        <v>1221.14095</v>
      </c>
      <c r="F82" s="9"/>
      <c r="G82" s="9"/>
      <c r="H82" s="9"/>
      <c r="I82" s="108"/>
      <c r="J82" s="9"/>
      <c r="K82" s="9"/>
      <c r="L82" s="9"/>
      <c r="M82" s="9"/>
      <c r="N82" s="108"/>
      <c r="O82" s="9"/>
      <c r="P82" s="106"/>
    </row>
    <row r="83" spans="1:16" x14ac:dyDescent="0.2">
      <c r="A83" s="144" t="s">
        <v>72</v>
      </c>
      <c r="B83" s="15">
        <f t="shared" si="3"/>
        <v>915.42924500000004</v>
      </c>
      <c r="C83" s="15">
        <f t="shared" si="4"/>
        <v>348.84290999999985</v>
      </c>
      <c r="D83" s="15">
        <f t="shared" si="5"/>
        <v>22.885731125</v>
      </c>
      <c r="E83" s="15">
        <f>VLOOKUP(A83,'Annexe 1'!$A$10:$B$111,2,FALSE)</f>
        <v>1089.8507</v>
      </c>
      <c r="F83" s="9"/>
      <c r="G83" s="9"/>
      <c r="H83" s="9"/>
      <c r="I83" s="108"/>
      <c r="J83" s="9"/>
      <c r="K83" s="9"/>
      <c r="L83" s="9"/>
      <c r="M83" s="9"/>
      <c r="N83" s="108"/>
      <c r="O83" s="9"/>
      <c r="P83" s="106"/>
    </row>
    <row r="84" spans="1:16" x14ac:dyDescent="0.2">
      <c r="A84" s="149" t="s">
        <v>265</v>
      </c>
      <c r="B84" s="28">
        <f t="shared" si="3"/>
        <v>934.8933925</v>
      </c>
      <c r="C84" s="28">
        <f t="shared" si="4"/>
        <v>421.13831499999992</v>
      </c>
      <c r="D84" s="28">
        <f t="shared" si="5"/>
        <v>23.3723348125</v>
      </c>
      <c r="E84" s="28">
        <f>VLOOKUP(A84,'Annexe 1'!$A$10:$B$111,2,FALSE)</f>
        <v>1145.46255</v>
      </c>
      <c r="F84" s="9"/>
      <c r="G84" s="9"/>
      <c r="H84" s="9"/>
      <c r="I84" s="108"/>
      <c r="J84" s="9"/>
      <c r="K84" s="9"/>
      <c r="L84" s="9"/>
      <c r="M84" s="9"/>
      <c r="N84" s="108"/>
      <c r="O84" s="9"/>
      <c r="P84" s="106"/>
    </row>
    <row r="85" spans="1:16" x14ac:dyDescent="0.2">
      <c r="A85" s="157" t="s">
        <v>73</v>
      </c>
      <c r="B85" s="15">
        <f t="shared" si="3"/>
        <v>1272.6402250000001</v>
      </c>
      <c r="C85" s="15">
        <f t="shared" si="4"/>
        <v>1675.62655</v>
      </c>
      <c r="D85" s="15">
        <f t="shared" si="5"/>
        <v>31.816005625000003</v>
      </c>
      <c r="E85" s="15">
        <f>VLOOKUP(A85,'Annexe 1'!$A$10:$B$111,2,FALSE)</f>
        <v>2110.4535000000001</v>
      </c>
      <c r="F85" s="9"/>
      <c r="G85" s="9"/>
      <c r="H85" s="9"/>
      <c r="I85" s="108"/>
      <c r="J85" s="9"/>
      <c r="K85" s="9"/>
      <c r="L85" s="9"/>
      <c r="M85" s="9"/>
      <c r="N85" s="108"/>
      <c r="O85" s="9"/>
      <c r="P85" s="106"/>
    </row>
    <row r="86" spans="1:16" x14ac:dyDescent="0.2">
      <c r="A86" s="158" t="s">
        <v>74</v>
      </c>
      <c r="B86" s="28">
        <f t="shared" si="3"/>
        <v>992.76716999999985</v>
      </c>
      <c r="C86" s="28">
        <f t="shared" si="4"/>
        <v>636.0980599999998</v>
      </c>
      <c r="D86" s="28">
        <f t="shared" si="5"/>
        <v>24.819179249999998</v>
      </c>
      <c r="E86" s="28">
        <f>VLOOKUP(A86,'Annexe 1'!$A$10:$B$111,2,FALSE)</f>
        <v>1310.8161999999998</v>
      </c>
      <c r="F86" s="9"/>
      <c r="G86" s="9"/>
      <c r="H86" s="9"/>
      <c r="I86" s="108"/>
      <c r="J86" s="9"/>
      <c r="K86" s="9"/>
      <c r="L86" s="9"/>
      <c r="M86" s="9"/>
      <c r="N86" s="108"/>
      <c r="O86" s="9"/>
      <c r="P86" s="106"/>
    </row>
    <row r="87" spans="1:16" x14ac:dyDescent="0.2">
      <c r="A87" s="157" t="s">
        <v>75</v>
      </c>
      <c r="B87" s="15">
        <f t="shared" si="3"/>
        <v>915.77028499999994</v>
      </c>
      <c r="C87" s="15">
        <f t="shared" si="4"/>
        <v>350.1096299999997</v>
      </c>
      <c r="D87" s="15">
        <f t="shared" si="5"/>
        <v>22.894257124999999</v>
      </c>
      <c r="E87" s="15">
        <f>VLOOKUP(A87,'Annexe 1'!$A$10:$B$111,2,FALSE)</f>
        <v>1090.8250999999998</v>
      </c>
      <c r="F87" s="9"/>
      <c r="G87" s="9"/>
      <c r="H87" s="9"/>
      <c r="I87" s="108"/>
      <c r="J87" s="9"/>
      <c r="K87" s="9"/>
      <c r="L87" s="9"/>
      <c r="M87" s="9"/>
      <c r="N87" s="108"/>
      <c r="O87" s="9"/>
      <c r="P87" s="106"/>
    </row>
    <row r="88" spans="1:16" x14ac:dyDescent="0.2">
      <c r="A88" s="158" t="s">
        <v>76</v>
      </c>
      <c r="B88" s="28">
        <f t="shared" si="3"/>
        <v>934.8933925</v>
      </c>
      <c r="C88" s="28">
        <f t="shared" si="4"/>
        <v>421.13831499999992</v>
      </c>
      <c r="D88" s="28">
        <f t="shared" si="5"/>
        <v>23.3723348125</v>
      </c>
      <c r="E88" s="28">
        <f>VLOOKUP(A88,'Annexe 1'!$A$10:$B$111,2,FALSE)</f>
        <v>1145.46255</v>
      </c>
      <c r="F88" s="9"/>
      <c r="G88" s="9"/>
      <c r="H88" s="9"/>
      <c r="I88" s="108"/>
      <c r="J88" s="9"/>
      <c r="K88" s="9"/>
      <c r="L88" s="9"/>
      <c r="M88" s="9"/>
      <c r="N88" s="108"/>
      <c r="O88" s="9"/>
      <c r="P88" s="106"/>
    </row>
    <row r="89" spans="1:16" x14ac:dyDescent="0.2">
      <c r="A89" s="157" t="s">
        <v>77</v>
      </c>
      <c r="B89" s="15">
        <f t="shared" si="3"/>
        <v>934.8933925</v>
      </c>
      <c r="C89" s="15">
        <f t="shared" si="4"/>
        <v>421.13831499999992</v>
      </c>
      <c r="D89" s="15">
        <f t="shared" si="5"/>
        <v>23.3723348125</v>
      </c>
      <c r="E89" s="15">
        <f>VLOOKUP(A89,'Annexe 1'!$A$10:$B$111,2,FALSE)</f>
        <v>1145.46255</v>
      </c>
      <c r="F89" s="9"/>
      <c r="G89" s="9"/>
      <c r="H89" s="9"/>
      <c r="I89" s="108"/>
      <c r="J89" s="9"/>
      <c r="K89" s="9"/>
      <c r="L89" s="9"/>
      <c r="M89" s="9"/>
      <c r="N89" s="108"/>
      <c r="O89" s="9"/>
      <c r="P89" s="106"/>
    </row>
    <row r="90" spans="1:16" x14ac:dyDescent="0.2">
      <c r="A90" s="158" t="s">
        <v>78</v>
      </c>
      <c r="B90" s="28">
        <f t="shared" si="3"/>
        <v>979.44884749999994</v>
      </c>
      <c r="C90" s="28">
        <f t="shared" si="4"/>
        <v>586.63000499999976</v>
      </c>
      <c r="D90" s="28">
        <f t="shared" si="5"/>
        <v>24.4862211875</v>
      </c>
      <c r="E90" s="28">
        <f>VLOOKUP(A90,'Annexe 1'!$A$10:$B$111,2,FALSE)</f>
        <v>1272.7638499999998</v>
      </c>
      <c r="F90" s="9"/>
      <c r="G90" s="9"/>
      <c r="H90" s="9"/>
      <c r="I90" s="108"/>
      <c r="J90" s="9"/>
      <c r="K90" s="9"/>
      <c r="L90" s="9"/>
      <c r="M90" s="9"/>
      <c r="N90" s="108"/>
      <c r="O90" s="9"/>
      <c r="P90" s="106"/>
    </row>
    <row r="91" spans="1:16" x14ac:dyDescent="0.2">
      <c r="A91" s="157" t="s">
        <v>80</v>
      </c>
      <c r="B91" s="15">
        <f t="shared" si="3"/>
        <v>908.61199749999992</v>
      </c>
      <c r="C91" s="15">
        <f t="shared" si="4"/>
        <v>323.52170500000011</v>
      </c>
      <c r="D91" s="15">
        <f t="shared" si="5"/>
        <v>22.715299937499999</v>
      </c>
      <c r="E91" s="15">
        <f>VLOOKUP(A91,'Annexe 1'!$A$10:$B$111,2,FALSE)</f>
        <v>1070.37285</v>
      </c>
      <c r="F91" s="9"/>
      <c r="G91" s="9"/>
      <c r="H91" s="9"/>
      <c r="I91" s="108"/>
      <c r="J91" s="9"/>
      <c r="K91" s="9"/>
      <c r="L91" s="9"/>
      <c r="M91" s="9"/>
      <c r="N91" s="108"/>
      <c r="O91" s="9"/>
      <c r="P91" s="106"/>
    </row>
    <row r="92" spans="1:16" x14ac:dyDescent="0.2">
      <c r="A92" s="158" t="s">
        <v>81</v>
      </c>
      <c r="B92" s="28">
        <f t="shared" si="3"/>
        <v>992.76716999999985</v>
      </c>
      <c r="C92" s="28">
        <f t="shared" si="4"/>
        <v>636.0980599999998</v>
      </c>
      <c r="D92" s="28">
        <f t="shared" si="5"/>
        <v>24.819179249999998</v>
      </c>
      <c r="E92" s="28">
        <f>VLOOKUP(A92,'Annexe 1'!$A$10:$B$111,2,FALSE)</f>
        <v>1310.8161999999998</v>
      </c>
      <c r="F92" s="9"/>
      <c r="G92" s="9"/>
      <c r="H92" s="9"/>
      <c r="I92" s="108"/>
      <c r="J92" s="9"/>
      <c r="K92" s="9"/>
      <c r="L92" s="9"/>
      <c r="M92" s="9"/>
      <c r="N92" s="108"/>
      <c r="O92" s="9"/>
      <c r="P92" s="106"/>
    </row>
    <row r="93" spans="1:16" x14ac:dyDescent="0.2">
      <c r="A93" s="157" t="s">
        <v>82</v>
      </c>
      <c r="B93" s="15">
        <f t="shared" si="3"/>
        <v>1051.8026149999998</v>
      </c>
      <c r="C93" s="15">
        <f t="shared" si="4"/>
        <v>855.37257</v>
      </c>
      <c r="D93" s="15">
        <f t="shared" si="5"/>
        <v>26.295065374999997</v>
      </c>
      <c r="E93" s="15">
        <f>VLOOKUP(A93,'Annexe 1'!$A$10:$B$111,2,FALSE)</f>
        <v>1479.4888999999998</v>
      </c>
      <c r="F93" s="9"/>
      <c r="G93" s="9"/>
      <c r="H93" s="9"/>
      <c r="I93" s="108"/>
      <c r="J93" s="9"/>
      <c r="K93" s="9"/>
      <c r="L93" s="9"/>
      <c r="M93" s="9"/>
      <c r="N93" s="108"/>
      <c r="O93" s="9"/>
      <c r="P93" s="106"/>
    </row>
    <row r="94" spans="1:16" x14ac:dyDescent="0.2">
      <c r="A94" s="158" t="s">
        <v>83</v>
      </c>
      <c r="B94" s="28">
        <f t="shared" si="3"/>
        <v>908.61199749999992</v>
      </c>
      <c r="C94" s="28">
        <f t="shared" si="4"/>
        <v>323.52170500000011</v>
      </c>
      <c r="D94" s="28">
        <f t="shared" si="5"/>
        <v>22.715299937499999</v>
      </c>
      <c r="E94" s="28">
        <f>VLOOKUP(A94,'Annexe 1'!$A$10:$B$111,2,FALSE)</f>
        <v>1070.37285</v>
      </c>
      <c r="F94" s="9"/>
      <c r="G94" s="9"/>
      <c r="H94" s="9"/>
      <c r="I94" s="108"/>
      <c r="J94" s="9"/>
      <c r="K94" s="9"/>
      <c r="L94" s="9"/>
      <c r="M94" s="9"/>
      <c r="N94" s="108"/>
      <c r="O94" s="9"/>
      <c r="P94" s="106"/>
    </row>
    <row r="95" spans="1:16" x14ac:dyDescent="0.2">
      <c r="A95" s="157" t="s">
        <v>84</v>
      </c>
      <c r="B95" s="15">
        <f t="shared" si="3"/>
        <v>908.61199749999992</v>
      </c>
      <c r="C95" s="15">
        <f t="shared" si="4"/>
        <v>323.52170500000011</v>
      </c>
      <c r="D95" s="15">
        <f t="shared" si="5"/>
        <v>22.715299937499999</v>
      </c>
      <c r="E95" s="15">
        <f>VLOOKUP(A95,'Annexe 1'!$A$10:$B$111,2,FALSE)</f>
        <v>1070.37285</v>
      </c>
      <c r="F95" s="9"/>
      <c r="G95" s="9"/>
      <c r="H95" s="9"/>
      <c r="I95" s="108"/>
      <c r="J95" s="9"/>
      <c r="K95" s="9"/>
      <c r="L95" s="9"/>
      <c r="M95" s="9"/>
      <c r="N95" s="108"/>
      <c r="O95" s="9"/>
      <c r="P95" s="106"/>
    </row>
    <row r="96" spans="1:16" x14ac:dyDescent="0.2">
      <c r="A96" s="158" t="s">
        <v>85</v>
      </c>
      <c r="B96" s="28">
        <f t="shared" si="3"/>
        <v>992.76716999999985</v>
      </c>
      <c r="C96" s="28">
        <f t="shared" si="4"/>
        <v>636.0980599999998</v>
      </c>
      <c r="D96" s="28">
        <f t="shared" si="5"/>
        <v>24.819179249999998</v>
      </c>
      <c r="E96" s="28">
        <f>VLOOKUP(A96,'Annexe 1'!$A$10:$B$111,2,FALSE)</f>
        <v>1310.8161999999998</v>
      </c>
      <c r="F96" s="9"/>
      <c r="G96" s="9"/>
      <c r="H96" s="9"/>
      <c r="I96" s="108"/>
      <c r="J96" s="9"/>
      <c r="K96" s="9"/>
      <c r="L96" s="9"/>
      <c r="M96" s="9"/>
      <c r="N96" s="108"/>
      <c r="O96" s="9"/>
      <c r="P96" s="106"/>
    </row>
    <row r="97" spans="1:16" x14ac:dyDescent="0.2">
      <c r="A97" s="157" t="s">
        <v>86</v>
      </c>
      <c r="B97" s="15">
        <f t="shared" si="3"/>
        <v>971.79676249999989</v>
      </c>
      <c r="C97" s="15">
        <f t="shared" si="4"/>
        <v>558.20797499999981</v>
      </c>
      <c r="D97" s="15">
        <f t="shared" si="5"/>
        <v>24.294919062499996</v>
      </c>
      <c r="E97" s="15">
        <f>VLOOKUP(A97,'Annexe 1'!$A$10:$B$111,2,FALSE)</f>
        <v>1250.9007499999998</v>
      </c>
      <c r="F97" s="9"/>
      <c r="G97" s="9"/>
      <c r="H97" s="9"/>
      <c r="I97" s="108"/>
      <c r="J97" s="9"/>
      <c r="K97" s="9"/>
      <c r="L97" s="9"/>
      <c r="M97" s="9"/>
      <c r="N97" s="108"/>
      <c r="O97" s="9"/>
      <c r="P97" s="106"/>
    </row>
    <row r="98" spans="1:16" x14ac:dyDescent="0.2">
      <c r="A98" s="158" t="s">
        <v>87</v>
      </c>
      <c r="B98" s="28">
        <f t="shared" si="3"/>
        <v>869.90040499999998</v>
      </c>
      <c r="C98" s="28">
        <f t="shared" si="4"/>
        <v>179.73578999999995</v>
      </c>
      <c r="D98" s="28">
        <f t="shared" si="5"/>
        <v>21.747510124999998</v>
      </c>
      <c r="E98" s="28">
        <f>VLOOKUP(A98,'Annexe 1'!$A$10:$B$111,2,FALSE)</f>
        <v>959.76829999999995</v>
      </c>
      <c r="F98" s="9"/>
      <c r="G98" s="9"/>
      <c r="H98" s="9"/>
      <c r="I98" s="108"/>
      <c r="J98" s="9"/>
      <c r="K98" s="9"/>
      <c r="L98" s="9"/>
      <c r="M98" s="9"/>
      <c r="N98" s="108"/>
      <c r="O98" s="9"/>
      <c r="P98" s="106"/>
    </row>
    <row r="99" spans="1:16" x14ac:dyDescent="0.2">
      <c r="A99" s="157" t="s">
        <v>88</v>
      </c>
      <c r="B99" s="15">
        <f t="shared" si="3"/>
        <v>934.8933925</v>
      </c>
      <c r="C99" s="15">
        <f t="shared" si="4"/>
        <v>421.13831499999992</v>
      </c>
      <c r="D99" s="15">
        <f t="shared" si="5"/>
        <v>23.3723348125</v>
      </c>
      <c r="E99" s="15">
        <f>VLOOKUP(A99,'Annexe 1'!$A$10:$B$111,2,FALSE)</f>
        <v>1145.46255</v>
      </c>
      <c r="F99" s="9"/>
      <c r="G99" s="9"/>
      <c r="H99" s="9"/>
      <c r="I99" s="108"/>
      <c r="J99" s="9"/>
      <c r="K99" s="9"/>
      <c r="L99" s="9"/>
      <c r="M99" s="9"/>
      <c r="N99" s="108"/>
      <c r="O99" s="9"/>
      <c r="P99" s="106"/>
    </row>
    <row r="100" spans="1:16" x14ac:dyDescent="0.2">
      <c r="A100" s="158" t="s">
        <v>89</v>
      </c>
      <c r="B100" s="28">
        <f t="shared" si="3"/>
        <v>959.82128499999988</v>
      </c>
      <c r="C100" s="28">
        <f t="shared" si="4"/>
        <v>513.72762999999964</v>
      </c>
      <c r="D100" s="28">
        <f t="shared" si="5"/>
        <v>23.995532124999997</v>
      </c>
      <c r="E100" s="28">
        <f>VLOOKUP(A100,'Annexe 1'!$A$10:$B$111,2,FALSE)</f>
        <v>1216.6850999999997</v>
      </c>
      <c r="F100" s="9"/>
      <c r="G100" s="9"/>
      <c r="H100" s="9"/>
      <c r="I100" s="108"/>
      <c r="J100" s="9"/>
      <c r="K100" s="9"/>
      <c r="L100" s="9"/>
      <c r="M100" s="9"/>
      <c r="N100" s="108"/>
      <c r="O100" s="9"/>
      <c r="P100" s="106"/>
    </row>
    <row r="101" spans="1:16" x14ac:dyDescent="0.2">
      <c r="A101" s="157" t="s">
        <v>90</v>
      </c>
      <c r="B101" s="15">
        <f t="shared" si="3"/>
        <v>929.91633999999999</v>
      </c>
      <c r="C101" s="15">
        <f t="shared" si="4"/>
        <v>402.6521200000002</v>
      </c>
      <c r="D101" s="15">
        <f t="shared" si="5"/>
        <v>23.247908500000001</v>
      </c>
      <c r="E101" s="15">
        <f>VLOOKUP(A101,'Annexe 1'!$A$10:$B$111,2,FALSE)</f>
        <v>1131.2424000000001</v>
      </c>
      <c r="F101" s="9"/>
      <c r="G101" s="9"/>
      <c r="H101" s="9"/>
      <c r="I101" s="108"/>
      <c r="J101" s="9"/>
      <c r="K101" s="9"/>
      <c r="L101" s="9"/>
      <c r="M101" s="9"/>
      <c r="N101" s="108"/>
      <c r="O101" s="9"/>
      <c r="P101" s="106"/>
    </row>
    <row r="102" spans="1:16" x14ac:dyDescent="0.2">
      <c r="A102" s="158" t="s">
        <v>91</v>
      </c>
      <c r="B102" s="28">
        <f t="shared" si="3"/>
        <v>959.82128499999988</v>
      </c>
      <c r="C102" s="28">
        <f t="shared" si="4"/>
        <v>513.72762999999964</v>
      </c>
      <c r="D102" s="28">
        <f t="shared" si="5"/>
        <v>23.995532124999997</v>
      </c>
      <c r="E102" s="28">
        <f>VLOOKUP(A102,'Annexe 1'!$A$10:$B$111,2,FALSE)</f>
        <v>1216.6850999999997</v>
      </c>
      <c r="F102" s="9"/>
      <c r="G102" s="9"/>
      <c r="H102" s="9"/>
      <c r="I102" s="108"/>
      <c r="J102" s="9"/>
      <c r="K102" s="9"/>
      <c r="L102" s="9"/>
      <c r="M102" s="9"/>
      <c r="N102" s="108"/>
      <c r="O102" s="9"/>
      <c r="P102" s="106"/>
    </row>
    <row r="103" spans="1:16" x14ac:dyDescent="0.2">
      <c r="A103" s="157" t="s">
        <v>92</v>
      </c>
      <c r="B103" s="15">
        <f t="shared" si="3"/>
        <v>926.23595</v>
      </c>
      <c r="C103" s="15">
        <f t="shared" si="4"/>
        <v>388.98209999999972</v>
      </c>
      <c r="D103" s="15">
        <f t="shared" si="5"/>
        <v>23.155898749999999</v>
      </c>
      <c r="E103" s="15">
        <f>VLOOKUP(A103,'Annexe 1'!$A$10:$B$111,2,FALSE)</f>
        <v>1120.7269999999999</v>
      </c>
      <c r="F103" s="9"/>
      <c r="G103" s="9"/>
      <c r="H103" s="9"/>
      <c r="I103" s="108"/>
      <c r="J103" s="9"/>
      <c r="K103" s="9"/>
      <c r="L103" s="9"/>
      <c r="M103" s="9"/>
      <c r="N103" s="108"/>
      <c r="O103" s="9"/>
      <c r="P103" s="106"/>
    </row>
    <row r="104" spans="1:16" x14ac:dyDescent="0.2">
      <c r="A104" s="158" t="s">
        <v>93</v>
      </c>
      <c r="B104" s="28">
        <f t="shared" ref="B104:B111" si="6">$H$4+($H$5*(E104-$H$4))</f>
        <v>908.36687499999994</v>
      </c>
      <c r="C104" s="28">
        <f t="shared" ref="C104:C111" si="7">2*(E104-B104)</f>
        <v>322.61124999999993</v>
      </c>
      <c r="D104" s="28">
        <f t="shared" si="5"/>
        <v>22.709171874999999</v>
      </c>
      <c r="E104" s="28">
        <f>VLOOKUP(A104,'Annexe 1'!$A$10:$B$111,2,FALSE)</f>
        <v>1069.6724999999999</v>
      </c>
      <c r="F104" s="9"/>
      <c r="G104" s="9"/>
      <c r="H104" s="9"/>
      <c r="I104" s="108"/>
      <c r="J104" s="9"/>
      <c r="K104" s="9"/>
      <c r="L104" s="9"/>
      <c r="M104" s="9"/>
      <c r="N104" s="108"/>
      <c r="O104" s="9"/>
      <c r="P104" s="106"/>
    </row>
    <row r="105" spans="1:16" x14ac:dyDescent="0.2">
      <c r="A105" s="157" t="s">
        <v>94</v>
      </c>
      <c r="B105" s="15">
        <f t="shared" si="6"/>
        <v>926.23595</v>
      </c>
      <c r="C105" s="15">
        <f t="shared" si="7"/>
        <v>388.98209999999972</v>
      </c>
      <c r="D105" s="15">
        <f t="shared" si="5"/>
        <v>23.155898749999999</v>
      </c>
      <c r="E105" s="15">
        <f>VLOOKUP(A105,'Annexe 1'!$A$10:$B$111,2,FALSE)</f>
        <v>1120.7269999999999</v>
      </c>
      <c r="F105" s="9"/>
      <c r="G105" s="9"/>
      <c r="H105" s="9"/>
      <c r="I105" s="108"/>
      <c r="J105" s="9"/>
      <c r="K105" s="9"/>
      <c r="L105" s="9"/>
      <c r="M105" s="9"/>
      <c r="N105" s="108"/>
      <c r="O105" s="9"/>
      <c r="P105" s="106"/>
    </row>
    <row r="106" spans="1:16" x14ac:dyDescent="0.2">
      <c r="A106" s="158" t="s">
        <v>95</v>
      </c>
      <c r="B106" s="28">
        <f t="shared" si="6"/>
        <v>908.36687499999994</v>
      </c>
      <c r="C106" s="28">
        <f t="shared" si="7"/>
        <v>322.61124999999993</v>
      </c>
      <c r="D106" s="28">
        <f t="shared" si="5"/>
        <v>22.709171874999999</v>
      </c>
      <c r="E106" s="28">
        <f>VLOOKUP(A106,'Annexe 1'!$A$10:$B$111,2,FALSE)</f>
        <v>1069.6724999999999</v>
      </c>
      <c r="F106" s="9"/>
      <c r="G106" s="9"/>
      <c r="H106" s="9"/>
      <c r="I106" s="108"/>
      <c r="J106" s="9"/>
      <c r="K106" s="9"/>
      <c r="L106" s="9"/>
      <c r="M106" s="9"/>
      <c r="N106" s="108"/>
      <c r="O106" s="9"/>
      <c r="P106" s="106"/>
    </row>
    <row r="107" spans="1:16" x14ac:dyDescent="0.2">
      <c r="A107" s="157" t="s">
        <v>96</v>
      </c>
      <c r="B107" s="15">
        <f t="shared" si="6"/>
        <v>934.8933925</v>
      </c>
      <c r="C107" s="15">
        <f t="shared" si="7"/>
        <v>421.13831499999992</v>
      </c>
      <c r="D107" s="15">
        <f t="shared" si="5"/>
        <v>23.3723348125</v>
      </c>
      <c r="E107" s="15">
        <f>VLOOKUP(A107,'Annexe 1'!$A$10:$B$111,2,FALSE)</f>
        <v>1145.46255</v>
      </c>
      <c r="F107" s="9"/>
      <c r="G107" s="9"/>
      <c r="H107" s="9"/>
      <c r="I107" s="108"/>
      <c r="J107" s="9"/>
      <c r="K107" s="9"/>
      <c r="L107" s="9"/>
      <c r="M107" s="9"/>
      <c r="N107" s="108"/>
      <c r="O107" s="9"/>
      <c r="P107" s="106"/>
    </row>
    <row r="108" spans="1:16" x14ac:dyDescent="0.2">
      <c r="A108" s="158" t="s">
        <v>97</v>
      </c>
      <c r="B108" s="28">
        <f t="shared" si="6"/>
        <v>1209.5016424999999</v>
      </c>
      <c r="C108" s="28">
        <f t="shared" si="7"/>
        <v>1441.1118150000002</v>
      </c>
      <c r="D108" s="28">
        <f t="shared" si="5"/>
        <v>30.237541062499997</v>
      </c>
      <c r="E108" s="28">
        <f>VLOOKUP(A108,'Annexe 1'!$A$10:$B$111,2,FALSE)</f>
        <v>1930.05755</v>
      </c>
      <c r="F108" s="9"/>
      <c r="G108" s="9"/>
      <c r="H108" s="9"/>
      <c r="I108" s="108"/>
      <c r="J108" s="9"/>
      <c r="K108" s="9"/>
      <c r="L108" s="9"/>
      <c r="M108" s="9"/>
      <c r="N108" s="108"/>
      <c r="O108" s="9"/>
      <c r="P108" s="106"/>
    </row>
    <row r="109" spans="1:16" x14ac:dyDescent="0.2">
      <c r="A109" s="157" t="s">
        <v>98</v>
      </c>
      <c r="B109" s="15">
        <f t="shared" si="6"/>
        <v>853.48074999999994</v>
      </c>
      <c r="C109" s="15">
        <f t="shared" si="7"/>
        <v>118.74849999999992</v>
      </c>
      <c r="D109" s="15">
        <f t="shared" si="5"/>
        <v>21.337018749999999</v>
      </c>
      <c r="E109" s="15">
        <f>VLOOKUP(A109,'Annexe 1'!$A$10:$B$111,2,FALSE)</f>
        <v>912.8549999999999</v>
      </c>
      <c r="F109" s="9"/>
      <c r="G109" s="9"/>
      <c r="H109" s="9"/>
      <c r="I109" s="108"/>
      <c r="J109" s="9"/>
      <c r="K109" s="9"/>
      <c r="L109" s="9"/>
      <c r="M109" s="9"/>
      <c r="N109" s="108"/>
      <c r="O109" s="9"/>
      <c r="P109" s="106"/>
    </row>
    <row r="110" spans="1:16" x14ac:dyDescent="0.2">
      <c r="A110" s="158" t="s">
        <v>99</v>
      </c>
      <c r="B110" s="28">
        <f t="shared" si="6"/>
        <v>1011.5776575</v>
      </c>
      <c r="C110" s="28">
        <f t="shared" si="7"/>
        <v>705.96558499999992</v>
      </c>
      <c r="D110" s="28">
        <f t="shared" si="5"/>
        <v>25.289441437499999</v>
      </c>
      <c r="E110" s="28">
        <f>VLOOKUP(A110,'Annexe 1'!$A$10:$B$111,2,FALSE)</f>
        <v>1364.5604499999999</v>
      </c>
      <c r="F110" s="9"/>
      <c r="G110" s="9"/>
      <c r="H110" s="9"/>
      <c r="I110" s="108"/>
      <c r="J110" s="9"/>
      <c r="K110" s="9"/>
      <c r="L110" s="9"/>
      <c r="M110" s="9"/>
      <c r="N110" s="108"/>
      <c r="O110" s="9"/>
      <c r="P110" s="106"/>
    </row>
    <row r="111" spans="1:16" x14ac:dyDescent="0.2">
      <c r="A111" s="157" t="s">
        <v>100</v>
      </c>
      <c r="B111" s="15">
        <f t="shared" si="6"/>
        <v>1499.3216974999998</v>
      </c>
      <c r="C111" s="15">
        <f t="shared" si="7"/>
        <v>2517.5863049999994</v>
      </c>
      <c r="D111" s="15">
        <f t="shared" si="5"/>
        <v>37.483042437499996</v>
      </c>
      <c r="E111" s="15">
        <f>VLOOKUP(A111,'Annexe 1'!$A$10:$B$111,2,FALSE)</f>
        <v>2758.1148499999995</v>
      </c>
      <c r="F111" s="9"/>
      <c r="G111" s="9"/>
      <c r="H111" s="9"/>
      <c r="I111" s="108"/>
      <c r="J111" s="9"/>
      <c r="K111" s="9"/>
      <c r="L111" s="9"/>
      <c r="M111" s="9"/>
      <c r="N111" s="108"/>
      <c r="O111" s="9"/>
      <c r="P111" s="106"/>
    </row>
    <row r="112" spans="1:16" x14ac:dyDescent="0.2">
      <c r="A112" s="158" t="s">
        <v>101</v>
      </c>
      <c r="B112" s="28">
        <f>E112</f>
        <v>534.73704999999995</v>
      </c>
      <c r="C112" s="28" t="s">
        <v>114</v>
      </c>
      <c r="D112" s="28">
        <f t="shared" si="5"/>
        <v>13.368426249999999</v>
      </c>
      <c r="E112" s="28">
        <f>VLOOKUP(A112,'Annexe 1'!$A$10:$B$111,2,FALSE)</f>
        <v>534.73704999999995</v>
      </c>
      <c r="F112" s="9"/>
      <c r="G112" s="9"/>
      <c r="H112" s="9"/>
      <c r="I112" s="108"/>
      <c r="J112" s="9"/>
      <c r="K112" s="9"/>
      <c r="L112" s="9"/>
      <c r="M112" s="9"/>
      <c r="N112" s="108"/>
      <c r="O112" s="9"/>
      <c r="P112" s="106"/>
    </row>
    <row r="113" spans="1:16" x14ac:dyDescent="0.2">
      <c r="A113" s="157" t="s">
        <v>102</v>
      </c>
      <c r="B113" s="15">
        <f>$H$4+($H$5*(E113-$H$4))</f>
        <v>906.28155749999996</v>
      </c>
      <c r="C113" s="15">
        <f>2*(E113-B113)</f>
        <v>314.86578499999996</v>
      </c>
      <c r="D113" s="15">
        <f t="shared" si="5"/>
        <v>22.657038937499998</v>
      </c>
      <c r="E113" s="15">
        <f>VLOOKUP(A113,'Annexe 1'!$A$10:$B$111,2,FALSE)</f>
        <v>1063.7144499999999</v>
      </c>
      <c r="F113" s="9"/>
      <c r="G113" s="9"/>
      <c r="H113" s="9"/>
      <c r="I113" s="108"/>
      <c r="J113" s="9"/>
      <c r="K113" s="9"/>
      <c r="L113" s="9"/>
      <c r="M113" s="9"/>
      <c r="N113" s="108"/>
      <c r="O113" s="9"/>
      <c r="P113" s="106"/>
    </row>
    <row r="114" spans="1:16" x14ac:dyDescent="0.2">
      <c r="A114" s="149" t="s">
        <v>264</v>
      </c>
      <c r="B114" s="28">
        <f>$H$4+($H$5*(E114-$H$4))</f>
        <v>961.3808325</v>
      </c>
      <c r="C114" s="28">
        <f>2*(E114-B114)</f>
        <v>519.52023499999996</v>
      </c>
      <c r="D114" s="28">
        <f>B114/40</f>
        <v>24.034520812499998</v>
      </c>
      <c r="E114" s="28">
        <f>VLOOKUP(A114,'Annexe 1'!$A$10:$B$112,2,FALSE)</f>
        <v>1221.14095</v>
      </c>
      <c r="H114" s="109"/>
      <c r="I114" s="110"/>
      <c r="M114" s="109"/>
      <c r="N114" s="110"/>
    </row>
    <row r="115" spans="1:16" x14ac:dyDescent="0.2">
      <c r="A115" s="1"/>
      <c r="B115" s="1"/>
      <c r="C115" s="46"/>
      <c r="D115" s="1"/>
      <c r="E115" s="1"/>
    </row>
    <row r="116" spans="1:16" x14ac:dyDescent="0.2">
      <c r="A116" s="26" t="s">
        <v>103</v>
      </c>
      <c r="B116" s="9">
        <v>18.559999999999999</v>
      </c>
      <c r="C116" s="104"/>
      <c r="D116" s="1"/>
      <c r="E116" s="1"/>
    </row>
    <row r="117" spans="1:16" x14ac:dyDescent="0.2">
      <c r="A117" s="26" t="s">
        <v>104</v>
      </c>
      <c r="B117" s="9">
        <v>7.54</v>
      </c>
      <c r="C117" s="104"/>
      <c r="D117" s="1"/>
      <c r="E117" s="1"/>
    </row>
    <row r="118" spans="1:16" ht="67" customHeight="1" x14ac:dyDescent="0.2">
      <c r="A118" s="5"/>
      <c r="B118" s="5"/>
      <c r="C118" s="6"/>
      <c r="D118" s="1"/>
      <c r="E118" s="1"/>
    </row>
    <row r="119" spans="1:16" x14ac:dyDescent="0.2">
      <c r="A119" s="195" t="s">
        <v>115</v>
      </c>
      <c r="B119" s="195"/>
      <c r="C119" s="195"/>
      <c r="D119" s="195"/>
      <c r="E119" s="195"/>
    </row>
    <row r="120" spans="1:16" ht="31" customHeight="1" x14ac:dyDescent="0.2"/>
    <row r="121" spans="1:16" x14ac:dyDescent="0.2">
      <c r="A121" s="211"/>
      <c r="B121" s="211"/>
      <c r="C121" s="211"/>
      <c r="D121" s="211"/>
      <c r="E121" s="211"/>
    </row>
  </sheetData>
  <autoFilter ref="A11:E114" xr:uid="{60B5C926-9F4F-1C4F-9F78-0FF84BCC2E4B}"/>
  <mergeCells count="4">
    <mergeCell ref="A1:E1"/>
    <mergeCell ref="A3:E3"/>
    <mergeCell ref="A119:E119"/>
    <mergeCell ref="A121:E121"/>
  </mergeCells>
  <conditionalFormatting sqref="I11:I11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1:N1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9D50-6B72-C948-93AA-A3A197E99EC3}">
  <sheetPr>
    <tabColor theme="5"/>
  </sheetPr>
  <dimension ref="A1:G105"/>
  <sheetViews>
    <sheetView zoomScaleNormal="100" workbookViewId="0">
      <selection activeCell="A7" sqref="A7"/>
    </sheetView>
  </sheetViews>
  <sheetFormatPr baseColWidth="10" defaultRowHeight="16" x14ac:dyDescent="0.2"/>
  <cols>
    <col min="1" max="1" width="42.83203125" style="23" customWidth="1"/>
    <col min="2" max="7" width="16" style="23" customWidth="1"/>
    <col min="8" max="16384" width="10.83203125" style="23"/>
  </cols>
  <sheetData>
    <row r="1" spans="1:7" ht="50" customHeight="1" x14ac:dyDescent="0.2">
      <c r="A1" s="209" t="s">
        <v>217</v>
      </c>
      <c r="B1" s="209"/>
      <c r="C1" s="209"/>
      <c r="D1" s="209"/>
      <c r="E1" s="209"/>
      <c r="F1" s="209"/>
      <c r="G1" s="209"/>
    </row>
    <row r="2" spans="1:7" ht="16" customHeight="1" x14ac:dyDescent="0.2">
      <c r="A2" s="2"/>
      <c r="B2" s="25"/>
      <c r="C2" s="25"/>
      <c r="D2" s="25"/>
      <c r="E2" s="25"/>
      <c r="F2" s="25"/>
      <c r="G2" s="25"/>
    </row>
    <row r="3" spans="1:7" ht="33" customHeight="1" x14ac:dyDescent="0.2">
      <c r="A3" s="212" t="s">
        <v>278</v>
      </c>
      <c r="B3" s="212"/>
      <c r="C3" s="212"/>
      <c r="D3" s="212"/>
      <c r="E3" s="212"/>
      <c r="F3" s="212"/>
      <c r="G3" s="212"/>
    </row>
    <row r="4" spans="1:7" ht="16" customHeight="1" x14ac:dyDescent="0.2">
      <c r="A4" s="2"/>
      <c r="B4" s="25"/>
      <c r="C4" s="25"/>
      <c r="D4" s="25"/>
      <c r="E4" s="25"/>
      <c r="F4" s="25"/>
      <c r="G4" s="25"/>
    </row>
    <row r="5" spans="1:7" ht="16" customHeight="1" x14ac:dyDescent="0.2">
      <c r="A5" s="8" t="s">
        <v>263</v>
      </c>
      <c r="B5" s="25"/>
      <c r="C5" s="25"/>
      <c r="D5" s="25"/>
      <c r="E5" s="25"/>
      <c r="F5" s="25"/>
      <c r="G5" s="25"/>
    </row>
    <row r="6" spans="1:7" ht="16" customHeight="1" x14ac:dyDescent="0.15">
      <c r="A6" s="185" t="s">
        <v>274</v>
      </c>
      <c r="B6" s="25"/>
      <c r="C6" s="25"/>
      <c r="D6" s="25"/>
      <c r="E6" s="25"/>
      <c r="F6" s="25"/>
      <c r="G6" s="25"/>
    </row>
    <row r="7" spans="1:7" ht="16" customHeight="1" x14ac:dyDescent="0.2">
      <c r="A7" s="229" t="s">
        <v>279</v>
      </c>
      <c r="B7" s="25"/>
      <c r="C7" s="25"/>
      <c r="D7" s="25"/>
      <c r="E7" s="25"/>
      <c r="F7" s="25"/>
      <c r="G7" s="25"/>
    </row>
    <row r="8" spans="1:7" ht="16" customHeight="1" x14ac:dyDescent="0.2">
      <c r="B8" s="25"/>
      <c r="C8" s="25"/>
      <c r="D8" s="25"/>
      <c r="E8" s="25"/>
      <c r="F8" s="25"/>
      <c r="G8" s="25"/>
    </row>
    <row r="9" spans="1:7" ht="32" customHeight="1" x14ac:dyDescent="0.2">
      <c r="A9" s="208" t="s">
        <v>113</v>
      </c>
      <c r="B9" s="208"/>
      <c r="C9" s="208"/>
      <c r="D9" s="208"/>
      <c r="E9" s="208"/>
      <c r="F9" s="208"/>
      <c r="G9" s="208"/>
    </row>
    <row r="10" spans="1:7" x14ac:dyDescent="0.2">
      <c r="A10" s="39"/>
      <c r="B10" s="8"/>
      <c r="C10" s="8"/>
      <c r="D10" s="8"/>
      <c r="E10" s="38"/>
      <c r="F10" s="38"/>
      <c r="G10" s="38"/>
    </row>
    <row r="11" spans="1:7" ht="30" customHeight="1" x14ac:dyDescent="0.2">
      <c r="A11" s="207" t="s">
        <v>109</v>
      </c>
      <c r="B11" s="207"/>
      <c r="C11" s="207"/>
      <c r="D11" s="207"/>
      <c r="E11" s="207"/>
      <c r="F11" s="207"/>
      <c r="G11" s="207"/>
    </row>
    <row r="12" spans="1:7" ht="45" x14ac:dyDescent="0.2">
      <c r="A12" s="143" t="s">
        <v>2</v>
      </c>
      <c r="B12" s="27" t="s">
        <v>111</v>
      </c>
      <c r="C12" s="27" t="s">
        <v>112</v>
      </c>
      <c r="D12" s="13" t="s">
        <v>201</v>
      </c>
      <c r="E12" s="27" t="s">
        <v>203</v>
      </c>
      <c r="F12" s="27" t="s">
        <v>202</v>
      </c>
      <c r="G12" s="172" t="s">
        <v>204</v>
      </c>
    </row>
    <row r="13" spans="1:7" x14ac:dyDescent="0.2">
      <c r="A13" s="173" t="s">
        <v>4</v>
      </c>
      <c r="B13" s="41">
        <v>43</v>
      </c>
      <c r="C13" s="41">
        <v>46</v>
      </c>
      <c r="D13" s="4">
        <f>F13*35+F13*1.25*8</f>
        <v>1151.0576550000001</v>
      </c>
      <c r="E13" s="4">
        <f t="shared" ref="E13:E19" si="0">2*(G13-D13)</f>
        <v>842.61878999999999</v>
      </c>
      <c r="F13" s="4">
        <f>VLOOKUP(A13,'Annexe 3 - accord 2019'!$A$11:$E$112,4,FALSE)</f>
        <v>25.579059000000001</v>
      </c>
      <c r="G13" s="4">
        <f>VLOOKUP(A13,'Annexe 2'!A11:E53,4,FALSE)</f>
        <v>1572.3670500000001</v>
      </c>
    </row>
    <row r="14" spans="1:7" x14ac:dyDescent="0.2">
      <c r="A14" s="174" t="s">
        <v>7</v>
      </c>
      <c r="B14" s="42">
        <v>43</v>
      </c>
      <c r="C14" s="42">
        <v>46</v>
      </c>
      <c r="D14" s="40">
        <f>F14*35+F14*1.25*8</f>
        <v>1138.0248646875</v>
      </c>
      <c r="E14" s="40">
        <f t="shared" si="0"/>
        <v>794.21128312499968</v>
      </c>
      <c r="F14" s="40">
        <f>VLOOKUP(A14,'Annexe 3 - accord 2019'!$A$11:$E$112,4,FALSE)</f>
        <v>25.289441437499999</v>
      </c>
      <c r="G14" s="40">
        <f>VLOOKUP(A14,'Annexe 2'!A12:E54,4,FALSE)</f>
        <v>1535.1305062499998</v>
      </c>
    </row>
    <row r="15" spans="1:7" x14ac:dyDescent="0.2">
      <c r="A15" s="175" t="s">
        <v>266</v>
      </c>
      <c r="B15" s="97">
        <v>42</v>
      </c>
      <c r="C15" s="97">
        <v>45</v>
      </c>
      <c r="D15" s="98">
        <f>F15*35+F15*1.25*7</f>
        <v>1073.3781433593749</v>
      </c>
      <c r="E15" s="98">
        <f t="shared" si="0"/>
        <v>649.44872890625038</v>
      </c>
      <c r="F15" s="4">
        <f>VLOOKUP(A15,'Annexe 3 - accord 2019'!$A$11:$E$112,4,FALSE)</f>
        <v>24.534357562499999</v>
      </c>
      <c r="G15" s="98">
        <f>VLOOKUP(A15,'Annexe 2'!A13:E66,4,FALSE)</f>
        <v>1398.1025078125001</v>
      </c>
    </row>
    <row r="16" spans="1:7" x14ac:dyDescent="0.2">
      <c r="A16" s="176" t="s">
        <v>8</v>
      </c>
      <c r="B16" s="101">
        <v>43</v>
      </c>
      <c r="C16" s="101">
        <v>46</v>
      </c>
      <c r="D16" s="40">
        <f>F16*35+F16*1.25*8</f>
        <v>1183.2779418749999</v>
      </c>
      <c r="E16" s="40">
        <f t="shared" si="0"/>
        <v>962.29414124999994</v>
      </c>
      <c r="F16" s="40">
        <f>VLOOKUP(A16,'Annexe 3 - accord 2019'!$A$11:$E$112,4,FALSE)</f>
        <v>26.295065374999997</v>
      </c>
      <c r="G16" s="40">
        <f>VLOOKUP(A16,'Annexe 2'!A14:E55,4,FALSE)</f>
        <v>1664.4250124999999</v>
      </c>
    </row>
    <row r="17" spans="1:7" x14ac:dyDescent="0.2">
      <c r="A17" s="173" t="s">
        <v>11</v>
      </c>
      <c r="B17" s="41">
        <v>43</v>
      </c>
      <c r="C17" s="41">
        <v>46</v>
      </c>
      <c r="D17" s="4">
        <f>F17*35+F17*1.25*8</f>
        <v>1022.1884971874999</v>
      </c>
      <c r="E17" s="4">
        <f t="shared" si="0"/>
        <v>363.96191812500001</v>
      </c>
      <c r="F17" s="4">
        <f>VLOOKUP(A17,'Annexe 3 - accord 2019'!$A$11:$E$112,4,FALSE)</f>
        <v>22.715299937499999</v>
      </c>
      <c r="G17" s="4">
        <f>VLOOKUP(A17,'Annexe 2'!A15:E56,4,FALSE)</f>
        <v>1204.1694562499999</v>
      </c>
    </row>
    <row r="18" spans="1:7" x14ac:dyDescent="0.2">
      <c r="A18" s="174" t="s">
        <v>267</v>
      </c>
      <c r="B18" s="42">
        <v>42</v>
      </c>
      <c r="C18" s="42">
        <v>45</v>
      </c>
      <c r="D18" s="40">
        <f>F18*35+F18*1.25*7</f>
        <v>951.45421875</v>
      </c>
      <c r="E18" s="40">
        <f t="shared" si="0"/>
        <v>196.58843749999983</v>
      </c>
      <c r="F18" s="40">
        <f>VLOOKUP(A18,'Annexe 3 - accord 2019'!$A$11:$E$112,4,FALSE)</f>
        <v>21.747525</v>
      </c>
      <c r="G18" s="40">
        <f>VLOOKUP(A18,'Annexe 2'!A16:E56,4,FALSE)</f>
        <v>1049.7484374999999</v>
      </c>
    </row>
    <row r="19" spans="1:7" x14ac:dyDescent="0.2">
      <c r="A19" s="173" t="s">
        <v>12</v>
      </c>
      <c r="B19" s="41">
        <v>43</v>
      </c>
      <c r="C19" s="41">
        <v>46</v>
      </c>
      <c r="D19" s="4">
        <f>F19*35+F19*1.25*8</f>
        <v>1022.1884971874999</v>
      </c>
      <c r="E19" s="4">
        <f t="shared" si="0"/>
        <v>363.96191812500001</v>
      </c>
      <c r="F19" s="4">
        <f>VLOOKUP(A19,'Annexe 3 - accord 2019'!$A$11:$E$112,4,FALSE)</f>
        <v>22.715299937499999</v>
      </c>
      <c r="G19" s="4">
        <f>VLOOKUP(A19,'Annexe 2'!A17:E57,4,FALSE)</f>
        <v>1204.1694562499999</v>
      </c>
    </row>
    <row r="20" spans="1:7" x14ac:dyDescent="0.2">
      <c r="A20" s="174" t="s">
        <v>13</v>
      </c>
      <c r="B20" s="42">
        <v>42</v>
      </c>
      <c r="C20" s="42">
        <v>45</v>
      </c>
      <c r="D20" s="40">
        <f>G20</f>
        <v>584.86864843750004</v>
      </c>
      <c r="E20" s="40" t="s">
        <v>114</v>
      </c>
      <c r="F20" s="40">
        <f>VLOOKUP(A20,'Annexe 3 - accord 2019'!$A$11:$E$112,4,FALSE)</f>
        <v>13.368426249999999</v>
      </c>
      <c r="G20" s="40">
        <f>VLOOKUP(A20,'Annexe 2'!A18:E58,4,FALSE)</f>
        <v>584.86864843750004</v>
      </c>
    </row>
    <row r="21" spans="1:7" x14ac:dyDescent="0.2">
      <c r="A21" s="173" t="s">
        <v>14</v>
      </c>
      <c r="B21" s="41">
        <v>42</v>
      </c>
      <c r="C21" s="41">
        <v>45</v>
      </c>
      <c r="D21" s="4">
        <f>F21*35+F21*1.25*7</f>
        <v>1071.2721769531249</v>
      </c>
      <c r="E21" s="4">
        <f>2*(G21-D21)</f>
        <v>641.6265679687499</v>
      </c>
      <c r="F21" s="4">
        <f>VLOOKUP(A21,'Annexe 3 - accord 2019'!$A$11:$E$112,4,FALSE)</f>
        <v>24.4862211875</v>
      </c>
      <c r="G21" s="4">
        <f>VLOOKUP(A21,'Annexe 2'!A19:E60,4,FALSE)</f>
        <v>1392.0854609374999</v>
      </c>
    </row>
    <row r="22" spans="1:7" x14ac:dyDescent="0.2">
      <c r="A22" s="174" t="s">
        <v>15</v>
      </c>
      <c r="B22" s="42">
        <v>43</v>
      </c>
      <c r="C22" s="42">
        <v>46</v>
      </c>
      <c r="D22" s="40">
        <f>F22*35+F22*1.25*8</f>
        <v>1101.8799534375</v>
      </c>
      <c r="E22" s="40">
        <f>2*(G22-D22)</f>
        <v>659.95875562499941</v>
      </c>
      <c r="F22" s="40">
        <f>VLOOKUP(A22,'Annexe 3 - accord 2019'!$A$11:$E$112,4,FALSE)</f>
        <v>24.4862211875</v>
      </c>
      <c r="G22" s="40">
        <f>VLOOKUP(A22,'Annexe 2'!A20:E61,4,FALSE)</f>
        <v>1431.8593312499997</v>
      </c>
    </row>
    <row r="23" spans="1:7" x14ac:dyDescent="0.2">
      <c r="A23" s="173" t="s">
        <v>17</v>
      </c>
      <c r="B23" s="41">
        <v>43</v>
      </c>
      <c r="C23" s="41">
        <v>46</v>
      </c>
      <c r="D23" s="4">
        <f>F23*35+F23*1.25*8</f>
        <v>1138.0248646875</v>
      </c>
      <c r="E23" s="4">
        <f>2*(G23-D23)</f>
        <v>794.21128312499968</v>
      </c>
      <c r="F23" s="4">
        <f>VLOOKUP(A23,'Annexe 3 - accord 2019'!$A$11:$E$112,4,FALSE)</f>
        <v>25.289441437499999</v>
      </c>
      <c r="G23" s="4">
        <f>VLOOKUP(A23,'Annexe 2'!A21:E63,4,FALSE)</f>
        <v>1535.1305062499998</v>
      </c>
    </row>
    <row r="24" spans="1:7" x14ac:dyDescent="0.2">
      <c r="A24" s="174" t="s">
        <v>19</v>
      </c>
      <c r="B24" s="42">
        <v>43</v>
      </c>
      <c r="C24" s="42">
        <v>46</v>
      </c>
      <c r="D24" s="40">
        <f>G24</f>
        <v>601.57918124999992</v>
      </c>
      <c r="E24" s="40" t="s">
        <v>114</v>
      </c>
      <c r="F24" s="40">
        <f>VLOOKUP(A24,'Annexe 3 - accord 2019'!$A$11:$E$112,4,FALSE)</f>
        <v>13.368426249999999</v>
      </c>
      <c r="G24" s="40">
        <f>VLOOKUP(A24,'Annexe 2'!A22:E64,4,FALSE)</f>
        <v>601.57918124999992</v>
      </c>
    </row>
    <row r="25" spans="1:7" x14ac:dyDescent="0.2">
      <c r="A25" s="173" t="s">
        <v>23</v>
      </c>
      <c r="B25" s="41">
        <v>43</v>
      </c>
      <c r="C25" s="41">
        <v>46</v>
      </c>
      <c r="D25" s="4">
        <f>F25*35+F25*1.25*8</f>
        <v>1019.5667521874999</v>
      </c>
      <c r="E25" s="4">
        <f>2*(G25-D25)</f>
        <v>354.22400812499995</v>
      </c>
      <c r="F25" s="4">
        <f>VLOOKUP(A25,'Annexe 3 - accord 2019'!$A$11:$E$112,4,FALSE)</f>
        <v>22.657038937499998</v>
      </c>
      <c r="G25" s="4">
        <f>VLOOKUP(A25,'Annexe 2'!A23:E65,4,FALSE)</f>
        <v>1196.6787562499999</v>
      </c>
    </row>
    <row r="26" spans="1:7" x14ac:dyDescent="0.2">
      <c r="A26" s="174" t="s">
        <v>26</v>
      </c>
      <c r="B26" s="42">
        <v>42</v>
      </c>
      <c r="C26" s="42">
        <v>45</v>
      </c>
      <c r="D26" s="40">
        <f>G26</f>
        <v>584.86864843750004</v>
      </c>
      <c r="E26" s="40" t="s">
        <v>114</v>
      </c>
      <c r="F26" s="40">
        <f>VLOOKUP(A26,'Annexe 3 - accord 2019'!$A$11:$E$112,4,FALSE)</f>
        <v>13.368426249999999</v>
      </c>
      <c r="G26" s="40">
        <f>VLOOKUP(A26,'Annexe 2'!A24:E67,4,FALSE)</f>
        <v>584.86864843750004</v>
      </c>
    </row>
    <row r="27" spans="1:7" x14ac:dyDescent="0.2">
      <c r="A27" s="173" t="s">
        <v>27</v>
      </c>
      <c r="B27" s="41">
        <v>43</v>
      </c>
      <c r="C27" s="41">
        <v>46</v>
      </c>
      <c r="D27" s="4">
        <f>G27</f>
        <v>601.57918124999992</v>
      </c>
      <c r="E27" s="4" t="s">
        <v>114</v>
      </c>
      <c r="F27" s="4">
        <f>VLOOKUP(A27,'Annexe 3 - accord 2019'!$A$11:$E$112,4,FALSE)</f>
        <v>13.368426249999999</v>
      </c>
      <c r="G27" s="4">
        <f>VLOOKUP(A27,'Annexe 2'!A25:E68,4,FALSE)</f>
        <v>601.57918124999992</v>
      </c>
    </row>
    <row r="28" spans="1:7" x14ac:dyDescent="0.2">
      <c r="A28" s="174" t="s">
        <v>28</v>
      </c>
      <c r="B28" s="42">
        <v>43</v>
      </c>
      <c r="C28" s="42">
        <v>46</v>
      </c>
      <c r="D28" s="40">
        <f>G28</f>
        <v>601.57918124999992</v>
      </c>
      <c r="E28" s="40" t="s">
        <v>114</v>
      </c>
      <c r="F28" s="40">
        <f>VLOOKUP(A28,'Annexe 3 - accord 2019'!$A$11:$E$112,4,FALSE)</f>
        <v>13.368426249999999</v>
      </c>
      <c r="G28" s="40">
        <f>VLOOKUP(A28,'Annexe 2'!A26:E69,4,FALSE)</f>
        <v>601.57918124999992</v>
      </c>
    </row>
    <row r="29" spans="1:7" x14ac:dyDescent="0.2">
      <c r="A29" s="173" t="s">
        <v>30</v>
      </c>
      <c r="B29" s="41">
        <v>42</v>
      </c>
      <c r="C29" s="41">
        <v>45</v>
      </c>
      <c r="D29" s="4">
        <f>F29*35+F29*1.25*7</f>
        <v>1253.1313128906249</v>
      </c>
      <c r="E29" s="4">
        <f t="shared" ref="E29:E54" si="1">2*(G29-D29)</f>
        <v>1317.1033585937503</v>
      </c>
      <c r="F29" s="4">
        <f>VLOOKUP(A29,'Annexe 3 - accord 2019'!$A$11:$E$112,4,FALSE)</f>
        <v>28.643001437499997</v>
      </c>
      <c r="G29" s="4">
        <f>VLOOKUP(A29,'Annexe 2'!A27:E69,4,FALSE)</f>
        <v>1911.6829921875001</v>
      </c>
    </row>
    <row r="30" spans="1:7" x14ac:dyDescent="0.2">
      <c r="A30" s="174" t="s">
        <v>32</v>
      </c>
      <c r="B30" s="42">
        <v>43</v>
      </c>
      <c r="C30" s="42">
        <v>46</v>
      </c>
      <c r="D30" s="40">
        <f>F30*35+F30*1.25*8</f>
        <v>1022.1884971874999</v>
      </c>
      <c r="E30" s="40">
        <f t="shared" si="1"/>
        <v>363.96191812500001</v>
      </c>
      <c r="F30" s="40">
        <f>VLOOKUP(A30,'Annexe 3 - accord 2019'!$A$11:$E$112,4,FALSE)</f>
        <v>22.715299937499999</v>
      </c>
      <c r="G30" s="40">
        <f>VLOOKUP(A30,'Annexe 2'!A28:E70,4,FALSE)</f>
        <v>1204.1694562499999</v>
      </c>
    </row>
    <row r="31" spans="1:7" x14ac:dyDescent="0.2">
      <c r="A31" s="173" t="s">
        <v>33</v>
      </c>
      <c r="B31" s="41">
        <v>43</v>
      </c>
      <c r="C31" s="41">
        <v>46</v>
      </c>
      <c r="D31" s="4">
        <f>F31*35+F31*1.25*8</f>
        <v>1116.86306625</v>
      </c>
      <c r="E31" s="4">
        <f t="shared" si="1"/>
        <v>715.61031749999984</v>
      </c>
      <c r="F31" s="4">
        <f>VLOOKUP(A31,'Annexe 3 - accord 2019'!$A$11:$E$112,4,FALSE)</f>
        <v>24.819179249999998</v>
      </c>
      <c r="G31" s="4">
        <f>VLOOKUP(A31,'Annexe 2'!A29:E71,4,FALSE)</f>
        <v>1474.6682249999999</v>
      </c>
    </row>
    <row r="32" spans="1:7" x14ac:dyDescent="0.2">
      <c r="A32" s="174" t="s">
        <v>35</v>
      </c>
      <c r="B32" s="42">
        <v>43</v>
      </c>
      <c r="C32" s="42">
        <v>46</v>
      </c>
      <c r="D32" s="40">
        <f>F32*35+F32*1.25*8</f>
        <v>1360.6893478124998</v>
      </c>
      <c r="E32" s="40">
        <f t="shared" si="1"/>
        <v>1621.2507918750007</v>
      </c>
      <c r="F32" s="40">
        <f>VLOOKUP(A32,'Annexe 3 - accord 2019'!$A$11:$E$112,4,FALSE)</f>
        <v>30.237541062499997</v>
      </c>
      <c r="G32" s="40">
        <f>VLOOKUP(A32,'Annexe 2'!A30:E72,4,FALSE)</f>
        <v>2171.3147437500002</v>
      </c>
    </row>
    <row r="33" spans="1:7" x14ac:dyDescent="0.2">
      <c r="A33" s="173" t="s">
        <v>37</v>
      </c>
      <c r="B33" s="41">
        <v>42</v>
      </c>
      <c r="C33" s="41">
        <v>46</v>
      </c>
      <c r="D33" s="4">
        <f>F33*35+F33*1.25*7</f>
        <v>1625.9184511718749</v>
      </c>
      <c r="E33" s="4">
        <f t="shared" si="1"/>
        <v>2701.7413007812493</v>
      </c>
      <c r="F33" s="4">
        <f>VLOOKUP(A33,'Annexe 3 - accord 2019'!$A$11:$E$112,4,FALSE)</f>
        <v>37.163850312499996</v>
      </c>
      <c r="G33" s="4">
        <f>VLOOKUP(A33,'Annexe 2'!A31:E73,4,FALSE)</f>
        <v>2976.7891015624996</v>
      </c>
    </row>
    <row r="34" spans="1:7" x14ac:dyDescent="0.2">
      <c r="A34" s="174" t="s">
        <v>39</v>
      </c>
      <c r="B34" s="42">
        <v>46</v>
      </c>
      <c r="C34" s="42">
        <v>47</v>
      </c>
      <c r="D34" s="40">
        <f>F34*35+F34*1.25*8+F34*1.5*3</f>
        <v>1185.7433909062497</v>
      </c>
      <c r="E34" s="40">
        <f t="shared" si="1"/>
        <v>628.17770193749993</v>
      </c>
      <c r="F34" s="40">
        <f>VLOOKUP(A34,'Annexe 3 - accord 2019'!$A$11:$E$112,4,FALSE)</f>
        <v>23.954411937499998</v>
      </c>
      <c r="G34" s="40">
        <f>VLOOKUP(A34,'Annexe 2'!A32:E74,4,FALSE)</f>
        <v>1499.8322418749997</v>
      </c>
    </row>
    <row r="35" spans="1:7" x14ac:dyDescent="0.2">
      <c r="A35" s="173" t="s">
        <v>41</v>
      </c>
      <c r="B35" s="41">
        <v>46</v>
      </c>
      <c r="C35" s="41">
        <v>47</v>
      </c>
      <c r="D35" s="4">
        <f>F35*35+F35*1.25*8+F35*1.5*3</f>
        <v>1185.7433909062497</v>
      </c>
      <c r="E35" s="4">
        <f t="shared" si="1"/>
        <v>628.17770193749993</v>
      </c>
      <c r="F35" s="4">
        <f>VLOOKUP(A35,'Annexe 3 - accord 2019'!$A$11:$E$112,4,FALSE)</f>
        <v>23.954411937499998</v>
      </c>
      <c r="G35" s="4">
        <f>VLOOKUP(A35,'Annexe 2'!A33:E75,4,FALSE)</f>
        <v>1499.8322418749997</v>
      </c>
    </row>
    <row r="36" spans="1:7" x14ac:dyDescent="0.2">
      <c r="A36" s="174" t="s">
        <v>42</v>
      </c>
      <c r="B36" s="42">
        <v>43</v>
      </c>
      <c r="C36" s="42">
        <v>46</v>
      </c>
      <c r="D36" s="40">
        <f>F36*35+F36*1.25*8</f>
        <v>1120.95554625</v>
      </c>
      <c r="E36" s="40">
        <f t="shared" si="1"/>
        <v>730.8109574999994</v>
      </c>
      <c r="F36" s="40">
        <f>VLOOKUP(A36,'Annexe 3 - accord 2019'!$A$11:$E$112,4,FALSE)</f>
        <v>24.910123249999998</v>
      </c>
      <c r="G36" s="40">
        <f>VLOOKUP(A36,'Annexe 2'!A34:E76,4,FALSE)</f>
        <v>1486.3610249999997</v>
      </c>
    </row>
    <row r="37" spans="1:7" x14ac:dyDescent="0.2">
      <c r="A37" s="173" t="s">
        <v>46</v>
      </c>
      <c r="B37" s="41">
        <v>42</v>
      </c>
      <c r="C37" s="41">
        <v>45</v>
      </c>
      <c r="D37" s="4">
        <f>F37*35+F37*1.25*7</f>
        <v>1322.8924214843751</v>
      </c>
      <c r="E37" s="4">
        <f t="shared" si="1"/>
        <v>1576.2160476562503</v>
      </c>
      <c r="F37" s="4">
        <f>VLOOKUP(A37,'Annexe 3 - accord 2019'!$A$11:$E$112,4,FALSE)</f>
        <v>30.237541062499997</v>
      </c>
      <c r="G37" s="4">
        <f>VLOOKUP(A37,'Annexe 2'!A35:E77,4,FALSE)</f>
        <v>2111.0004453125002</v>
      </c>
    </row>
    <row r="38" spans="1:7" x14ac:dyDescent="0.2">
      <c r="A38" s="174" t="s">
        <v>52</v>
      </c>
      <c r="B38" s="42">
        <v>43</v>
      </c>
      <c r="C38" s="42">
        <v>46</v>
      </c>
      <c r="D38" s="40">
        <f>F38*35+F38*1.25*8</f>
        <v>1019.5667521874999</v>
      </c>
      <c r="E38" s="40">
        <f t="shared" si="1"/>
        <v>354.22400812499995</v>
      </c>
      <c r="F38" s="40">
        <f>VLOOKUP(A38,'Annexe 3 - accord 2019'!$A$11:$E$112,4,FALSE)</f>
        <v>22.657038937499998</v>
      </c>
      <c r="G38" s="40">
        <f>VLOOKUP(A38,'Annexe 2'!A36:E78,4,FALSE)</f>
        <v>1196.6787562499999</v>
      </c>
    </row>
    <row r="39" spans="1:7" x14ac:dyDescent="0.2">
      <c r="A39" s="173" t="s">
        <v>53</v>
      </c>
      <c r="B39" s="41">
        <v>46</v>
      </c>
      <c r="C39" s="41">
        <v>47</v>
      </c>
      <c r="D39" s="4">
        <f>F39*35+F39*1.25*8+F39*1.5*3</f>
        <v>1131.8149754999999</v>
      </c>
      <c r="E39" s="4">
        <f t="shared" si="1"/>
        <v>427.87215899999956</v>
      </c>
      <c r="F39" s="4">
        <f>VLOOKUP(A39,'Annexe 3 - accord 2019'!$A$11:$E$112,4,FALSE)</f>
        <v>22.864948999999999</v>
      </c>
      <c r="G39" s="4">
        <f>VLOOKUP(A39,'Annexe 2'!A37:E79,4,FALSE)</f>
        <v>1345.7510549999997</v>
      </c>
    </row>
    <row r="40" spans="1:7" x14ac:dyDescent="0.2">
      <c r="A40" s="174" t="s">
        <v>56</v>
      </c>
      <c r="B40" s="42">
        <v>43</v>
      </c>
      <c r="C40" s="42">
        <v>46</v>
      </c>
      <c r="D40" s="40">
        <f>F40*35+F40*1.25*8</f>
        <v>1019.5667521874999</v>
      </c>
      <c r="E40" s="40">
        <f t="shared" si="1"/>
        <v>354.22400812499995</v>
      </c>
      <c r="F40" s="40">
        <f>VLOOKUP(A40,'Annexe 3 - accord 2019'!$A$11:$E$112,4,FALSE)</f>
        <v>22.657038937499998</v>
      </c>
      <c r="G40" s="40">
        <f>VLOOKUP(A40,'Annexe 2'!A38:E80,4,FALSE)</f>
        <v>1196.6787562499999</v>
      </c>
    </row>
    <row r="41" spans="1:7" x14ac:dyDescent="0.2">
      <c r="A41" s="173" t="s">
        <v>59</v>
      </c>
      <c r="B41" s="41">
        <v>42</v>
      </c>
      <c r="C41" s="41">
        <v>46</v>
      </c>
      <c r="D41" s="4">
        <f>F41*35+F41*1.25*7</f>
        <v>1639.8831066406249</v>
      </c>
      <c r="E41" s="4">
        <f t="shared" si="1"/>
        <v>2753.6100210937498</v>
      </c>
      <c r="F41" s="4">
        <f>VLOOKUP(A41,'Annexe 3 - accord 2019'!$A$11:$E$112,4,FALSE)</f>
        <v>37.483042437499996</v>
      </c>
      <c r="G41" s="4">
        <f>VLOOKUP(A41,'Annexe 2'!A39:E81,4,FALSE)</f>
        <v>3016.6881171874998</v>
      </c>
    </row>
    <row r="42" spans="1:7" x14ac:dyDescent="0.2">
      <c r="A42" s="174" t="s">
        <v>60</v>
      </c>
      <c r="B42" s="42">
        <v>42</v>
      </c>
      <c r="C42" s="42">
        <v>46</v>
      </c>
      <c r="D42" s="40">
        <f>F42*35+F42*1.25*7</f>
        <v>1625.9184511718749</v>
      </c>
      <c r="E42" s="40">
        <f t="shared" si="1"/>
        <v>2701.7413007812493</v>
      </c>
      <c r="F42" s="40">
        <f>VLOOKUP(A42,'Annexe 3 - accord 2019'!$A$11:$E$112,4,FALSE)</f>
        <v>37.163850312499996</v>
      </c>
      <c r="G42" s="40">
        <f>VLOOKUP(A42,'Annexe 2'!A40:E82,4,FALSE)</f>
        <v>2976.7891015624996</v>
      </c>
    </row>
    <row r="43" spans="1:7" x14ac:dyDescent="0.2">
      <c r="A43" s="173" t="s">
        <v>62</v>
      </c>
      <c r="B43" s="41">
        <v>46</v>
      </c>
      <c r="C43" s="41">
        <v>47</v>
      </c>
      <c r="D43" s="4">
        <f>F43*35+F43*1.25*8+F43*1.5*3</f>
        <v>1097.8453932187499</v>
      </c>
      <c r="E43" s="4">
        <f t="shared" si="1"/>
        <v>301.69942481250018</v>
      </c>
      <c r="F43" s="4">
        <f>VLOOKUP(A43,'Annexe 3 - accord 2019'!$A$11:$E$112,4,FALSE)</f>
        <v>22.178694812499998</v>
      </c>
      <c r="G43" s="4">
        <f>VLOOKUP(A43,'Annexe 2'!A41:E83,4,FALSE)</f>
        <v>1248.695105625</v>
      </c>
    </row>
    <row r="44" spans="1:7" x14ac:dyDescent="0.2">
      <c r="A44" s="174" t="s">
        <v>63</v>
      </c>
      <c r="B44" s="42">
        <v>42</v>
      </c>
      <c r="C44" s="42">
        <v>45</v>
      </c>
      <c r="D44" s="40">
        <f>F44*35+F44*1.25*7</f>
        <v>1133.5264089843749</v>
      </c>
      <c r="E44" s="40">
        <f t="shared" si="1"/>
        <v>872.85657265624923</v>
      </c>
      <c r="F44" s="40">
        <f>VLOOKUP(A44,'Annexe 3 - accord 2019'!$A$11:$E$112,4,FALSE)</f>
        <v>25.909175062499997</v>
      </c>
      <c r="G44" s="40">
        <f>VLOOKUP(A44,'Annexe 2'!A42:E84,4,FALSE)</f>
        <v>1569.9546953124996</v>
      </c>
    </row>
    <row r="45" spans="1:7" x14ac:dyDescent="0.2">
      <c r="A45" s="173" t="s">
        <v>64</v>
      </c>
      <c r="B45" s="41">
        <v>42</v>
      </c>
      <c r="C45" s="41">
        <v>45</v>
      </c>
      <c r="D45" s="4">
        <f>F45*35+F45*1.25*7</f>
        <v>1322.8924214843751</v>
      </c>
      <c r="E45" s="4">
        <f t="shared" si="1"/>
        <v>1576.2160476562503</v>
      </c>
      <c r="F45" s="4">
        <f>VLOOKUP(A45,'Annexe 3 - accord 2019'!$A$11:$E$112,4,FALSE)</f>
        <v>30.237541062499997</v>
      </c>
      <c r="G45" s="4">
        <f>VLOOKUP(A45,'Annexe 2'!A43:E85,4,FALSE)</f>
        <v>2111.0004453125002</v>
      </c>
    </row>
    <row r="46" spans="1:7" x14ac:dyDescent="0.2">
      <c r="A46" s="174" t="s">
        <v>65</v>
      </c>
      <c r="B46" s="42">
        <v>43</v>
      </c>
      <c r="C46" s="42">
        <v>46</v>
      </c>
      <c r="D46" s="40">
        <f>F46*35+F46*1.25*8</f>
        <v>960.16584375000002</v>
      </c>
      <c r="E46" s="40">
        <f t="shared" si="1"/>
        <v>133.59206249999943</v>
      </c>
      <c r="F46" s="40">
        <f>VLOOKUP(A46,'Annexe 3 - accord 2019'!$A$11:$E$112,4,FALSE)</f>
        <v>21.337018749999999</v>
      </c>
      <c r="G46" s="40">
        <f>VLOOKUP(A46,'Annexe 2'!A44:E86,4,FALSE)</f>
        <v>1026.9618749999997</v>
      </c>
    </row>
    <row r="47" spans="1:7" x14ac:dyDescent="0.2">
      <c r="A47" s="173" t="s">
        <v>69</v>
      </c>
      <c r="B47" s="41">
        <v>46</v>
      </c>
      <c r="C47" s="41">
        <v>47</v>
      </c>
      <c r="D47" s="4">
        <f>F47*35+F47*1.25*8+F47*1.5*3</f>
        <v>1097.8453932187499</v>
      </c>
      <c r="E47" s="4">
        <f t="shared" si="1"/>
        <v>301.69942481250018</v>
      </c>
      <c r="F47" s="4">
        <f>VLOOKUP(A47,'Annexe 3 - accord 2019'!$A$11:$E$112,4,FALSE)</f>
        <v>22.178694812499998</v>
      </c>
      <c r="G47" s="4">
        <f>VLOOKUP(A47,'Annexe 2'!A45:E87,4,FALSE)</f>
        <v>1248.695105625</v>
      </c>
    </row>
    <row r="48" spans="1:7" x14ac:dyDescent="0.2">
      <c r="A48" s="174" t="s">
        <v>80</v>
      </c>
      <c r="B48" s="42">
        <v>43</v>
      </c>
      <c r="C48" s="42">
        <v>46</v>
      </c>
      <c r="D48" s="40">
        <f>F48*35+F48*1.25*8</f>
        <v>1022.1884971874999</v>
      </c>
      <c r="E48" s="40">
        <f t="shared" si="1"/>
        <v>363.96191812500001</v>
      </c>
      <c r="F48" s="40">
        <f>VLOOKUP(A48,'Annexe 3 - accord 2019'!$A$11:$E$112,4,FALSE)</f>
        <v>22.715299937499999</v>
      </c>
      <c r="G48" s="40">
        <f>VLOOKUP(A48,'Annexe 2'!A46:E88,4,FALSE)</f>
        <v>1204.1694562499999</v>
      </c>
    </row>
    <row r="49" spans="1:7" x14ac:dyDescent="0.2">
      <c r="A49" s="173" t="s">
        <v>81</v>
      </c>
      <c r="B49" s="41">
        <v>42</v>
      </c>
      <c r="C49" s="41">
        <v>45</v>
      </c>
      <c r="D49" s="4">
        <f>F49*35+F49*1.25*7</f>
        <v>1085.8390921875</v>
      </c>
      <c r="E49" s="4">
        <f t="shared" si="1"/>
        <v>695.73225312499972</v>
      </c>
      <c r="F49" s="4">
        <f>VLOOKUP(A49,'Annexe 3 - accord 2019'!$A$11:$E$112,4,FALSE)</f>
        <v>24.819179249999998</v>
      </c>
      <c r="G49" s="4">
        <f>VLOOKUP(A49,'Annexe 2'!A47:E89,4,FALSE)</f>
        <v>1433.7052187499999</v>
      </c>
    </row>
    <row r="50" spans="1:7" x14ac:dyDescent="0.2">
      <c r="A50" s="174" t="s">
        <v>82</v>
      </c>
      <c r="B50" s="42">
        <v>43</v>
      </c>
      <c r="C50" s="42">
        <v>46</v>
      </c>
      <c r="D50" s="40">
        <f>F50*35+F50*1.25*8</f>
        <v>1183.2779418749999</v>
      </c>
      <c r="E50" s="40">
        <f t="shared" si="1"/>
        <v>962.29414124999994</v>
      </c>
      <c r="F50" s="40">
        <f>VLOOKUP(A50,'Annexe 3 - accord 2019'!$A$11:$E$112,4,FALSE)</f>
        <v>26.295065374999997</v>
      </c>
      <c r="G50" s="40">
        <f>VLOOKUP(A50,'Annexe 2'!A48:E90,4,FALSE)</f>
        <v>1664.4250124999999</v>
      </c>
    </row>
    <row r="51" spans="1:7" x14ac:dyDescent="0.2">
      <c r="A51" s="173" t="s">
        <v>85</v>
      </c>
      <c r="B51" s="41">
        <v>42</v>
      </c>
      <c r="C51" s="41">
        <v>45</v>
      </c>
      <c r="D51" s="4">
        <f>F51*35+F51*1.25*7</f>
        <v>1085.8390921875</v>
      </c>
      <c r="E51" s="4">
        <f t="shared" si="1"/>
        <v>695.73225312499972</v>
      </c>
      <c r="F51" s="4">
        <f>VLOOKUP(A51,'Annexe 3 - accord 2019'!$A$11:$E$112,4,FALSE)</f>
        <v>24.819179249999998</v>
      </c>
      <c r="G51" s="4">
        <f>VLOOKUP(A51,'Annexe 2'!A49:E91,4,FALSE)</f>
        <v>1433.7052187499999</v>
      </c>
    </row>
    <row r="52" spans="1:7" x14ac:dyDescent="0.2">
      <c r="A52" s="174" t="s">
        <v>87</v>
      </c>
      <c r="B52" s="42">
        <v>43</v>
      </c>
      <c r="C52" s="42">
        <v>46</v>
      </c>
      <c r="D52" s="40">
        <f>F52*35+F52*1.25*8</f>
        <v>978.6379556249999</v>
      </c>
      <c r="E52" s="40">
        <f t="shared" si="1"/>
        <v>202.20276375000003</v>
      </c>
      <c r="F52" s="40">
        <f>VLOOKUP(A52,'Annexe 3 - accord 2019'!$A$11:$E$112,4,FALSE)</f>
        <v>21.747510124999998</v>
      </c>
      <c r="G52" s="40">
        <f>VLOOKUP(A52,'Annexe 2'!A50:E92,4,FALSE)</f>
        <v>1079.7393374999999</v>
      </c>
    </row>
    <row r="53" spans="1:7" x14ac:dyDescent="0.2">
      <c r="A53" s="173" t="s">
        <v>93</v>
      </c>
      <c r="B53" s="41">
        <v>46</v>
      </c>
      <c r="C53" s="41">
        <v>47</v>
      </c>
      <c r="D53" s="4">
        <f>F53*35+F53*1.25*8+F53*1.5*3</f>
        <v>1124.1040078125</v>
      </c>
      <c r="E53" s="4">
        <f t="shared" si="1"/>
        <v>399.23142187500025</v>
      </c>
      <c r="F53" s="4">
        <f>VLOOKUP(A53,'Annexe 3 - accord 2019'!$A$11:$E$112,4,FALSE)</f>
        <v>22.709171874999999</v>
      </c>
      <c r="G53" s="4">
        <f>VLOOKUP(A53,'Annexe 2'!A51:E93,4,FALSE)</f>
        <v>1323.7197187500001</v>
      </c>
    </row>
    <row r="54" spans="1:7" x14ac:dyDescent="0.2">
      <c r="A54" s="174" t="s">
        <v>95</v>
      </c>
      <c r="B54" s="42">
        <v>46</v>
      </c>
      <c r="C54" s="42">
        <v>47</v>
      </c>
      <c r="D54" s="40">
        <f>F54*35+F54*1.25*8+F54*1.5*3</f>
        <v>1124.1040078125</v>
      </c>
      <c r="E54" s="40">
        <f t="shared" si="1"/>
        <v>399.23142187500025</v>
      </c>
      <c r="F54" s="40">
        <f>VLOOKUP(A54,'Annexe 3 - accord 2019'!$A$11:$E$112,4,FALSE)</f>
        <v>22.709171874999999</v>
      </c>
      <c r="G54" s="40">
        <f>VLOOKUP(A54,'Annexe 2'!A52:E94,4,FALSE)</f>
        <v>1323.7197187500001</v>
      </c>
    </row>
    <row r="55" spans="1:7" x14ac:dyDescent="0.2">
      <c r="A55" s="173" t="s">
        <v>101</v>
      </c>
      <c r="B55" s="41">
        <v>43</v>
      </c>
      <c r="C55" s="41">
        <v>46</v>
      </c>
      <c r="D55" s="4">
        <f>G55</f>
        <v>601.57918124999992</v>
      </c>
      <c r="E55" s="4" t="s">
        <v>114</v>
      </c>
      <c r="F55" s="4">
        <f>VLOOKUP(A55,'Annexe 3 - accord 2019'!$A$11:$E$112,4,FALSE)</f>
        <v>13.368426249999999</v>
      </c>
      <c r="G55" s="4">
        <f>VLOOKUP(A55,'Annexe 2'!A53:E95,4,FALSE)</f>
        <v>601.57918124999992</v>
      </c>
    </row>
    <row r="56" spans="1:7" x14ac:dyDescent="0.2">
      <c r="A56" s="8"/>
      <c r="B56" s="111"/>
      <c r="C56" s="111"/>
      <c r="D56" s="9"/>
      <c r="E56" s="9"/>
      <c r="F56" s="9"/>
      <c r="G56" s="9"/>
    </row>
    <row r="57" spans="1:7" x14ac:dyDescent="0.2">
      <c r="A57" s="8"/>
      <c r="B57" s="8"/>
      <c r="C57" s="8"/>
      <c r="D57" s="8"/>
      <c r="E57" s="38"/>
      <c r="F57" s="38"/>
      <c r="G57" s="38"/>
    </row>
    <row r="58" spans="1:7" ht="30" customHeight="1" x14ac:dyDescent="0.2">
      <c r="A58" s="207" t="s">
        <v>110</v>
      </c>
      <c r="B58" s="207"/>
      <c r="C58" s="207"/>
      <c r="D58" s="207"/>
      <c r="E58" s="207"/>
      <c r="F58" s="207"/>
      <c r="G58" s="207"/>
    </row>
    <row r="59" spans="1:7" ht="45" x14ac:dyDescent="0.2">
      <c r="A59" s="143" t="s">
        <v>2</v>
      </c>
      <c r="B59" s="27" t="s">
        <v>111</v>
      </c>
      <c r="C59" s="27" t="s">
        <v>112</v>
      </c>
      <c r="D59" s="13" t="s">
        <v>201</v>
      </c>
      <c r="E59" s="27" t="s">
        <v>203</v>
      </c>
      <c r="F59" s="27" t="s">
        <v>202</v>
      </c>
      <c r="G59" s="172" t="s">
        <v>204</v>
      </c>
    </row>
    <row r="60" spans="1:7" x14ac:dyDescent="0.15">
      <c r="A60" s="173" t="s">
        <v>4</v>
      </c>
      <c r="B60" s="20">
        <v>52</v>
      </c>
      <c r="C60" s="20">
        <v>56</v>
      </c>
      <c r="D60" s="15">
        <f>F60*35+F60*1.25*8+F60*1.5*5+F60*1.75*4</f>
        <v>1521.9540105000001</v>
      </c>
      <c r="E60" s="15">
        <f t="shared" ref="E60:E72" si="2">2*(G60-D60)</f>
        <v>1114.1292890000004</v>
      </c>
      <c r="F60" s="15">
        <f>VLOOKUP(A60,'Annexe 3 - accord 2019'!$A$11:$E$112,4,FALSE)</f>
        <v>25.579059000000001</v>
      </c>
      <c r="G60" s="15">
        <f>VLOOKUP(A60,'Annexe 2'!A57:E99,4,FALSE)</f>
        <v>2079.0186550000003</v>
      </c>
    </row>
    <row r="61" spans="1:7" x14ac:dyDescent="0.15">
      <c r="A61" s="160" t="s">
        <v>7</v>
      </c>
      <c r="B61" s="19">
        <v>52</v>
      </c>
      <c r="C61" s="19">
        <v>56</v>
      </c>
      <c r="D61" s="28">
        <f>F61*35+F61*1.25*8+F61*1.5*5+F61*1.75*4</f>
        <v>1504.72176553125</v>
      </c>
      <c r="E61" s="28">
        <f t="shared" si="2"/>
        <v>1050.1238076874997</v>
      </c>
      <c r="F61" s="40">
        <f>VLOOKUP(A61,'Annexe 3 - accord 2019'!$A$11:$E$112,4,FALSE)</f>
        <v>25.289441437499999</v>
      </c>
      <c r="G61" s="28">
        <f>VLOOKUP(A61,'Annexe 2'!A58:E100,4,FALSE)</f>
        <v>2029.7836693749998</v>
      </c>
    </row>
    <row r="62" spans="1:7" x14ac:dyDescent="0.15">
      <c r="A62" s="159" t="s">
        <v>266</v>
      </c>
      <c r="B62" s="20">
        <v>51</v>
      </c>
      <c r="C62" s="20">
        <v>55</v>
      </c>
      <c r="D62" s="15">
        <f>F62*35+F62*1.25*8+F62*1.5*5+F62*1.75*3</f>
        <v>1416.8591492343751</v>
      </c>
      <c r="E62" s="15">
        <f>2*(G62-D62)</f>
        <v>857.27232215625008</v>
      </c>
      <c r="F62" s="15">
        <f>VLOOKUP(A62,'Annexe 3 - accord 2019'!$A$11:$E$112,4,FALSE)</f>
        <v>24.534357562499999</v>
      </c>
      <c r="G62" s="15">
        <f>VLOOKUP(A62,'Annexe 2'!A59:E111,4,FALSE)</f>
        <v>1845.4953103125001</v>
      </c>
    </row>
    <row r="63" spans="1:7" x14ac:dyDescent="0.15">
      <c r="A63" s="162" t="s">
        <v>8</v>
      </c>
      <c r="B63" s="100">
        <v>52</v>
      </c>
      <c r="C63" s="100">
        <v>56</v>
      </c>
      <c r="D63" s="28">
        <f>F63*35+F63*1.25*8+F63*1.5*5+F63*1.75*4</f>
        <v>1564.5563898124997</v>
      </c>
      <c r="E63" s="28">
        <f t="shared" si="2"/>
        <v>1272.3666978749998</v>
      </c>
      <c r="F63" s="40">
        <f>VLOOKUP(A63,'Annexe 3 - accord 2019'!$A$11:$E$112,4,FALSE)</f>
        <v>26.295065374999997</v>
      </c>
      <c r="G63" s="28">
        <f>VLOOKUP(A63,'Annexe 2'!A60:E103,4,FALSE)</f>
        <v>2200.7397387499996</v>
      </c>
    </row>
    <row r="64" spans="1:7" x14ac:dyDescent="0.15">
      <c r="A64" s="159" t="s">
        <v>11</v>
      </c>
      <c r="B64" s="20">
        <v>52</v>
      </c>
      <c r="C64" s="20">
        <v>56</v>
      </c>
      <c r="D64" s="15">
        <f>F64*35+F64*1.25*8+F64*1.5*5+F64*1.75*4</f>
        <v>1351.5603462812501</v>
      </c>
      <c r="E64" s="15">
        <f t="shared" si="2"/>
        <v>481.23853618749945</v>
      </c>
      <c r="F64" s="15">
        <f>VLOOKUP(A64,'Annexe 3 - accord 2019'!$A$11:$E$112,4,FALSE)</f>
        <v>22.715299937499999</v>
      </c>
      <c r="G64" s="15">
        <f>VLOOKUP(A64,'Annexe 2'!A61:E103,4,FALSE)</f>
        <v>1592.1796143749998</v>
      </c>
    </row>
    <row r="65" spans="1:7" x14ac:dyDescent="0.15">
      <c r="A65" s="160" t="s">
        <v>267</v>
      </c>
      <c r="B65" s="19">
        <v>51</v>
      </c>
      <c r="C65" s="19">
        <v>55</v>
      </c>
      <c r="D65" s="28">
        <f>F65*35+F65*1.25*8+F65*1.5*5+F65*1.75*3</f>
        <v>1255.9195687499998</v>
      </c>
      <c r="E65" s="28">
        <f t="shared" si="2"/>
        <v>259.49673750000056</v>
      </c>
      <c r="F65" s="40">
        <f>VLOOKUP(A65,'Annexe 3 - accord 2019'!$A$11:$E$112,4,FALSE)</f>
        <v>21.747525</v>
      </c>
      <c r="G65" s="28">
        <f>VLOOKUP(A65,'Annexe 2'!A62:E104,4,FALSE)</f>
        <v>1385.6679375000001</v>
      </c>
    </row>
    <row r="66" spans="1:7" x14ac:dyDescent="0.15">
      <c r="A66" s="159" t="s">
        <v>12</v>
      </c>
      <c r="B66" s="20">
        <v>52</v>
      </c>
      <c r="C66" s="20">
        <v>56</v>
      </c>
      <c r="D66" s="15">
        <f>F66*35+F66*1.25*8+F66*1.5*5+F66*1.75*4</f>
        <v>1351.5603462812501</v>
      </c>
      <c r="E66" s="15">
        <f t="shared" si="2"/>
        <v>481.23853618749945</v>
      </c>
      <c r="F66" s="15">
        <f>VLOOKUP(A66,'Annexe 3 - accord 2019'!$A$11:$E$112,4,FALSE)</f>
        <v>22.715299937499999</v>
      </c>
      <c r="G66" s="15">
        <f>VLOOKUP(A66,'Annexe 2'!A63:E104,4,FALSE)</f>
        <v>1592.1796143749998</v>
      </c>
    </row>
    <row r="67" spans="1:7" x14ac:dyDescent="0.15">
      <c r="A67" s="160" t="s">
        <v>13</v>
      </c>
      <c r="B67" s="19">
        <v>51</v>
      </c>
      <c r="C67" s="19">
        <v>55</v>
      </c>
      <c r="D67" s="28">
        <f>G67</f>
        <v>772.02661593749986</v>
      </c>
      <c r="E67" s="28" t="s">
        <v>114</v>
      </c>
      <c r="F67" s="40">
        <f>VLOOKUP(A67,'Annexe 3 - accord 2019'!$A$11:$E$112,4,FALSE)</f>
        <v>13.368426249999999</v>
      </c>
      <c r="G67" s="28">
        <f>VLOOKUP(A67,'Annexe 2'!A64:E105,4,FALSE)</f>
        <v>772.02661593749986</v>
      </c>
    </row>
    <row r="68" spans="1:7" x14ac:dyDescent="0.15">
      <c r="A68" s="159" t="s">
        <v>14</v>
      </c>
      <c r="B68" s="20">
        <v>51</v>
      </c>
      <c r="C68" s="20">
        <v>55</v>
      </c>
      <c r="D68" s="15">
        <f>F68*35+F68*1.25*8+F68*1.5*5+F68*1.75*3</f>
        <v>1414.0792735781249</v>
      </c>
      <c r="E68" s="15">
        <f t="shared" si="2"/>
        <v>846.94706971874939</v>
      </c>
      <c r="F68" s="15">
        <f>VLOOKUP(A68,'Annexe 3 - accord 2019'!$A$11:$E$112,4,FALSE)</f>
        <v>24.4862211875</v>
      </c>
      <c r="G68" s="15">
        <f>VLOOKUP(A68,'Annexe 2'!A65:E106,4,FALSE)</f>
        <v>1837.5528084374996</v>
      </c>
    </row>
    <row r="69" spans="1:7" x14ac:dyDescent="0.15">
      <c r="A69" s="160" t="s">
        <v>15</v>
      </c>
      <c r="B69" s="19">
        <v>52</v>
      </c>
      <c r="C69" s="19">
        <v>56</v>
      </c>
      <c r="D69" s="28">
        <f>F69*35+F69*1.25*8+F69*1.5*5+F69*1.75*4</f>
        <v>1456.9301606562499</v>
      </c>
      <c r="E69" s="28">
        <f t="shared" si="2"/>
        <v>872.61213243749944</v>
      </c>
      <c r="F69" s="40">
        <f>VLOOKUP(A69,'Annexe 3 - accord 2019'!$A$11:$E$112,4,FALSE)</f>
        <v>24.4862211875</v>
      </c>
      <c r="G69" s="28">
        <f>VLOOKUP(A69,'Annexe 2'!A66:E107,4,FALSE)</f>
        <v>1893.2362268749996</v>
      </c>
    </row>
    <row r="70" spans="1:7" x14ac:dyDescent="0.15">
      <c r="A70" s="159" t="s">
        <v>17</v>
      </c>
      <c r="B70" s="20">
        <v>52</v>
      </c>
      <c r="C70" s="20">
        <v>56</v>
      </c>
      <c r="D70" s="15">
        <f>F70*35+F70*1.25*8+F70*1.5*5+F70*1.75*4</f>
        <v>1504.72176553125</v>
      </c>
      <c r="E70" s="15">
        <f t="shared" si="2"/>
        <v>1050.1238076874997</v>
      </c>
      <c r="F70" s="15">
        <f>VLOOKUP(A70,'Annexe 3 - accord 2019'!$A$11:$E$112,4,FALSE)</f>
        <v>25.289441437499999</v>
      </c>
      <c r="G70" s="15">
        <f>VLOOKUP(A70,'Annexe 2'!A67:E108,4,FALSE)</f>
        <v>2029.7836693749998</v>
      </c>
    </row>
    <row r="71" spans="1:7" x14ac:dyDescent="0.15">
      <c r="A71" s="160" t="s">
        <v>19</v>
      </c>
      <c r="B71" s="19">
        <v>52</v>
      </c>
      <c r="C71" s="19">
        <v>56</v>
      </c>
      <c r="D71" s="28">
        <f>G71</f>
        <v>795.42136187499989</v>
      </c>
      <c r="E71" s="28" t="s">
        <v>114</v>
      </c>
      <c r="F71" s="40">
        <f>VLOOKUP(A71,'Annexe 3 - accord 2019'!$A$11:$E$112,4,FALSE)</f>
        <v>13.368426249999999</v>
      </c>
      <c r="G71" s="28">
        <f>VLOOKUP(A71,'Annexe 2'!A68:E109,4,FALSE)</f>
        <v>795.42136187499989</v>
      </c>
    </row>
    <row r="72" spans="1:7" x14ac:dyDescent="0.15">
      <c r="A72" s="159" t="s">
        <v>23</v>
      </c>
      <c r="B72" s="20">
        <v>52</v>
      </c>
      <c r="C72" s="20">
        <v>56</v>
      </c>
      <c r="D72" s="15">
        <f>F72*35+F72*1.25*8+F72*1.5*5+F72*1.75*4</f>
        <v>1348.0938167812499</v>
      </c>
      <c r="E72" s="15">
        <f t="shared" si="2"/>
        <v>468.36285518749992</v>
      </c>
      <c r="F72" s="15">
        <f>VLOOKUP(A72,'Annexe 3 - accord 2019'!$A$11:$E$112,4,FALSE)</f>
        <v>22.657038937499998</v>
      </c>
      <c r="G72" s="15">
        <f>VLOOKUP(A72,'Annexe 2'!A69:E110,4,FALSE)</f>
        <v>1582.2752443749998</v>
      </c>
    </row>
    <row r="73" spans="1:7" x14ac:dyDescent="0.15">
      <c r="A73" s="160" t="s">
        <v>26</v>
      </c>
      <c r="B73" s="19">
        <v>51</v>
      </c>
      <c r="C73" s="19">
        <v>55</v>
      </c>
      <c r="D73" s="28">
        <f>G73</f>
        <v>772.02661593749986</v>
      </c>
      <c r="E73" s="28" t="s">
        <v>114</v>
      </c>
      <c r="F73" s="40">
        <f>VLOOKUP(A73,'Annexe 3 - accord 2019'!$A$11:$E$112,4,FALSE)</f>
        <v>13.368426249999999</v>
      </c>
      <c r="G73" s="28">
        <f>VLOOKUP(A73,'Annexe 2'!A70:E112,4,FALSE)</f>
        <v>772.02661593749986</v>
      </c>
    </row>
    <row r="74" spans="1:7" x14ac:dyDescent="0.15">
      <c r="A74" s="159" t="s">
        <v>27</v>
      </c>
      <c r="B74" s="20">
        <v>52</v>
      </c>
      <c r="C74" s="20">
        <v>56</v>
      </c>
      <c r="D74" s="15">
        <f>G74</f>
        <v>795.42136187499989</v>
      </c>
      <c r="E74" s="15" t="s">
        <v>114</v>
      </c>
      <c r="F74" s="15">
        <f>VLOOKUP(A74,'Annexe 3 - accord 2019'!$A$11:$E$112,4,FALSE)</f>
        <v>13.368426249999999</v>
      </c>
      <c r="G74" s="15">
        <f>VLOOKUP(A74,'Annexe 2'!A71:E113,4,FALSE)</f>
        <v>795.42136187499989</v>
      </c>
    </row>
    <row r="75" spans="1:7" x14ac:dyDescent="0.15">
      <c r="A75" s="160" t="s">
        <v>28</v>
      </c>
      <c r="B75" s="19">
        <v>52</v>
      </c>
      <c r="C75" s="19">
        <v>56</v>
      </c>
      <c r="D75" s="28">
        <f>G75</f>
        <v>795.42136187499989</v>
      </c>
      <c r="E75" s="28" t="s">
        <v>114</v>
      </c>
      <c r="F75" s="40">
        <f>VLOOKUP(A75,'Annexe 3 - accord 2019'!$A$11:$E$112,4,FALSE)</f>
        <v>13.368426249999999</v>
      </c>
      <c r="G75" s="28">
        <f>VLOOKUP(A75,'Annexe 2'!A72:E114,4,FALSE)</f>
        <v>795.42136187499989</v>
      </c>
    </row>
    <row r="76" spans="1:7" x14ac:dyDescent="0.15">
      <c r="A76" s="159" t="s">
        <v>30</v>
      </c>
      <c r="B76" s="20">
        <v>51</v>
      </c>
      <c r="C76" s="20">
        <v>55</v>
      </c>
      <c r="D76" s="15">
        <f>F76*35+F76*1.25*8+F76*1.5*5+F76*1.75*3</f>
        <v>1654.1333330156249</v>
      </c>
      <c r="E76" s="15">
        <f t="shared" ref="E76:E101" si="3">2*(G76-D76)</f>
        <v>1738.5764333437501</v>
      </c>
      <c r="F76" s="15">
        <f>VLOOKUP(A76,'Annexe 3 - accord 2019'!$A$11:$E$112,4,FALSE)</f>
        <v>28.643001437499997</v>
      </c>
      <c r="G76" s="15">
        <f>VLOOKUP(A76,'Annexe 2'!A73:E115,4,FALSE)</f>
        <v>2523.4215496874999</v>
      </c>
    </row>
    <row r="77" spans="1:7" x14ac:dyDescent="0.15">
      <c r="A77" s="160" t="s">
        <v>32</v>
      </c>
      <c r="B77" s="19">
        <v>52</v>
      </c>
      <c r="C77" s="19">
        <v>56</v>
      </c>
      <c r="D77" s="28">
        <f>F77*35+F77*1.25*8+F77*1.5*5+F77*1.75*4</f>
        <v>1351.5603462812501</v>
      </c>
      <c r="E77" s="28">
        <f t="shared" si="3"/>
        <v>481.23853618749945</v>
      </c>
      <c r="F77" s="40">
        <f>VLOOKUP(A77,'Annexe 3 - accord 2019'!$A$11:$E$112,4,FALSE)</f>
        <v>22.715299937499999</v>
      </c>
      <c r="G77" s="28">
        <f>VLOOKUP(A77,'Annexe 2'!A74:E116,4,FALSE)</f>
        <v>1592.1796143749998</v>
      </c>
    </row>
    <row r="78" spans="1:7" x14ac:dyDescent="0.15">
      <c r="A78" s="159" t="s">
        <v>33</v>
      </c>
      <c r="B78" s="20">
        <v>52</v>
      </c>
      <c r="C78" s="20">
        <v>56</v>
      </c>
      <c r="D78" s="15">
        <f>F78*35+F78*1.25*8+F78*1.5*5+F78*1.75*4</f>
        <v>1476.741165375</v>
      </c>
      <c r="E78" s="15">
        <f t="shared" si="3"/>
        <v>946.19586424999943</v>
      </c>
      <c r="F78" s="15">
        <f>VLOOKUP(A78,'Annexe 3 - accord 2019'!$A$11:$E$112,4,FALSE)</f>
        <v>24.819179249999998</v>
      </c>
      <c r="G78" s="15">
        <f>VLOOKUP(A78,'Annexe 2'!A75:E117,4,FALSE)</f>
        <v>1949.8390974999998</v>
      </c>
    </row>
    <row r="79" spans="1:7" x14ac:dyDescent="0.15">
      <c r="A79" s="160" t="s">
        <v>35</v>
      </c>
      <c r="B79" s="19">
        <v>52</v>
      </c>
      <c r="C79" s="19">
        <v>56</v>
      </c>
      <c r="D79" s="28">
        <f>F79*35+F79*1.25*8+F79*1.5*5+F79*1.75*4</f>
        <v>1799.1336932187496</v>
      </c>
      <c r="E79" s="28">
        <f t="shared" si="3"/>
        <v>2143.6538248125016</v>
      </c>
      <c r="F79" s="40">
        <f>VLOOKUP(A79,'Annexe 3 - accord 2019'!$A$11:$E$112,4,FALSE)</f>
        <v>30.237541062499997</v>
      </c>
      <c r="G79" s="28">
        <f>VLOOKUP(A79,'Annexe 2'!A76:E118,4,FALSE)</f>
        <v>2870.9606056250004</v>
      </c>
    </row>
    <row r="80" spans="1:7" x14ac:dyDescent="0.15">
      <c r="A80" s="159" t="s">
        <v>37</v>
      </c>
      <c r="B80" s="20">
        <v>51</v>
      </c>
      <c r="C80" s="20">
        <v>56</v>
      </c>
      <c r="D80" s="15">
        <f>F80*35+F80*1.25*8+F80*1.5*5+F80*1.75*3</f>
        <v>2146.2123555468747</v>
      </c>
      <c r="E80" s="15">
        <f t="shared" si="3"/>
        <v>3566.2985170312495</v>
      </c>
      <c r="F80" s="15">
        <f>VLOOKUP(A80,'Annexe 3 - accord 2019'!$A$11:$E$112,4,FALSE)</f>
        <v>37.163850312499996</v>
      </c>
      <c r="G80" s="15">
        <f>VLOOKUP(A80,'Annexe 2'!A77:E119,4,FALSE)</f>
        <v>3929.3616140624995</v>
      </c>
    </row>
    <row r="81" spans="1:7" x14ac:dyDescent="0.15">
      <c r="A81" s="160" t="s">
        <v>39</v>
      </c>
      <c r="B81" s="19">
        <v>56</v>
      </c>
      <c r="C81" s="19">
        <v>57</v>
      </c>
      <c r="D81" s="28">
        <f>F81*35+F81*1.25*8+F81*1.5*5+F81*1.75*8</f>
        <v>1592.9683938437497</v>
      </c>
      <c r="E81" s="28">
        <f t="shared" si="3"/>
        <v>843.91549856250003</v>
      </c>
      <c r="F81" s="40">
        <f>VLOOKUP(A81,'Annexe 3 - accord 2019'!$A$11:$E$112,4,FALSE)</f>
        <v>23.954411937499998</v>
      </c>
      <c r="G81" s="28">
        <f>VLOOKUP(A81,'Annexe 2'!A78:E120,4,FALSE)</f>
        <v>2014.9261431249997</v>
      </c>
    </row>
    <row r="82" spans="1:7" x14ac:dyDescent="0.15">
      <c r="A82" s="159" t="s">
        <v>41</v>
      </c>
      <c r="B82" s="20">
        <v>56</v>
      </c>
      <c r="C82" s="20">
        <v>57</v>
      </c>
      <c r="D82" s="15">
        <f>F82*35+F82*1.25*8+F82*1.5*5+F82*1.75*8</f>
        <v>1592.9683938437497</v>
      </c>
      <c r="E82" s="15">
        <f t="shared" si="3"/>
        <v>843.91549856250003</v>
      </c>
      <c r="F82" s="15">
        <f>VLOOKUP(A82,'Annexe 3 - accord 2019'!$A$11:$E$112,4,FALSE)</f>
        <v>23.954411937499998</v>
      </c>
      <c r="G82" s="15">
        <f>VLOOKUP(A82,'Annexe 2'!A79:E121,4,FALSE)</f>
        <v>2014.9261431249997</v>
      </c>
    </row>
    <row r="83" spans="1:7" x14ac:dyDescent="0.15">
      <c r="A83" s="160" t="s">
        <v>42</v>
      </c>
      <c r="B83" s="19">
        <v>52</v>
      </c>
      <c r="C83" s="19">
        <v>56</v>
      </c>
      <c r="D83" s="28">
        <f>F83*35+F83*1.25*8+F83*1.5*5+F83*1.75*4</f>
        <v>1482.1523333750001</v>
      </c>
      <c r="E83" s="28">
        <f t="shared" si="3"/>
        <v>966.29448824999872</v>
      </c>
      <c r="F83" s="40">
        <f>VLOOKUP(A83,'Annexe 3 - accord 2019'!$A$11:$E$112,4,FALSE)</f>
        <v>24.910123249999998</v>
      </c>
      <c r="G83" s="28">
        <f>VLOOKUP(A83,'Annexe 2'!A80:E122,4,FALSE)</f>
        <v>1965.2995774999995</v>
      </c>
    </row>
    <row r="84" spans="1:7" x14ac:dyDescent="0.15">
      <c r="A84" s="159" t="s">
        <v>46</v>
      </c>
      <c r="B84" s="20">
        <v>51</v>
      </c>
      <c r="C84" s="20">
        <v>55</v>
      </c>
      <c r="D84" s="15">
        <f>F84*35+F84*1.25*8+F84*1.5*5+F84*1.75*3</f>
        <v>1746.2179963593746</v>
      </c>
      <c r="E84" s="15">
        <f t="shared" si="3"/>
        <v>2080.6051829062512</v>
      </c>
      <c r="F84" s="15">
        <f>VLOOKUP(A84,'Annexe 3 - accord 2019'!$A$11:$E$112,4,FALSE)</f>
        <v>30.237541062499997</v>
      </c>
      <c r="G84" s="15">
        <f>VLOOKUP(A84,'Annexe 2'!A81:E123,4,FALSE)</f>
        <v>2786.5205878125003</v>
      </c>
    </row>
    <row r="85" spans="1:7" x14ac:dyDescent="0.15">
      <c r="A85" s="160" t="s">
        <v>52</v>
      </c>
      <c r="B85" s="19">
        <v>52</v>
      </c>
      <c r="C85" s="19">
        <v>56</v>
      </c>
      <c r="D85" s="28">
        <f>F85*35+F85*1.25*8+F85*1.5*5+F85*1.75*4</f>
        <v>1348.0938167812499</v>
      </c>
      <c r="E85" s="28">
        <f t="shared" si="3"/>
        <v>468.36285518749992</v>
      </c>
      <c r="F85" s="40">
        <f>VLOOKUP(A85,'Annexe 3 - accord 2019'!$A$11:$E$112,4,FALSE)</f>
        <v>22.657038937499998</v>
      </c>
      <c r="G85" s="28">
        <f>VLOOKUP(A85,'Annexe 2'!A82:E124,4,FALSE)</f>
        <v>1582.2752443749998</v>
      </c>
    </row>
    <row r="86" spans="1:7" x14ac:dyDescent="0.15">
      <c r="A86" s="159" t="s">
        <v>53</v>
      </c>
      <c r="B86" s="20">
        <v>56</v>
      </c>
      <c r="C86" s="20">
        <v>57</v>
      </c>
      <c r="D86" s="15">
        <f>F86*35+F86*1.25*8+F86*1.5*5+F86*1.75*8</f>
        <v>1520.5191085000001</v>
      </c>
      <c r="E86" s="15">
        <f t="shared" si="3"/>
        <v>574.8181529999988</v>
      </c>
      <c r="F86" s="15">
        <f>VLOOKUP(A86,'Annexe 3 - accord 2019'!$A$11:$E$112,4,FALSE)</f>
        <v>22.864948999999999</v>
      </c>
      <c r="G86" s="15">
        <f>VLOOKUP(A86,'Annexe 2'!A83:E125,4,FALSE)</f>
        <v>1807.9281849999995</v>
      </c>
    </row>
    <row r="87" spans="1:7" x14ac:dyDescent="0.15">
      <c r="A87" s="160" t="s">
        <v>56</v>
      </c>
      <c r="B87" s="19">
        <v>52</v>
      </c>
      <c r="C87" s="19">
        <v>56</v>
      </c>
      <c r="D87" s="28">
        <f>F87*35+F87*1.25*8+F87*1.5*5+F87*1.75*4</f>
        <v>1348.0938167812499</v>
      </c>
      <c r="E87" s="28">
        <f t="shared" si="3"/>
        <v>468.36285518749992</v>
      </c>
      <c r="F87" s="40">
        <f>VLOOKUP(A87,'Annexe 3 - accord 2019'!$A$11:$E$112,4,FALSE)</f>
        <v>22.657038937499998</v>
      </c>
      <c r="G87" s="28">
        <f>VLOOKUP(A87,'Annexe 2'!A84:E126,4,FALSE)</f>
        <v>1582.2752443749998</v>
      </c>
    </row>
    <row r="88" spans="1:7" x14ac:dyDescent="0.15">
      <c r="A88" s="159" t="s">
        <v>59</v>
      </c>
      <c r="B88" s="20">
        <v>51</v>
      </c>
      <c r="C88" s="20">
        <v>56</v>
      </c>
      <c r="D88" s="15">
        <f>F88*35+F88*1.25*8+F88*1.5*5+F88*1.75*3</f>
        <v>2164.6457007656245</v>
      </c>
      <c r="E88" s="15">
        <f t="shared" si="3"/>
        <v>3634.7652278437499</v>
      </c>
      <c r="F88" s="15">
        <f>VLOOKUP(A88,'Annexe 3 - accord 2019'!$A$11:$E$112,4,FALSE)</f>
        <v>37.483042437499996</v>
      </c>
      <c r="G88" s="15">
        <f>VLOOKUP(A88,'Annexe 2'!A85:E127,4,FALSE)</f>
        <v>3982.0283146874995</v>
      </c>
    </row>
    <row r="89" spans="1:7" x14ac:dyDescent="0.15">
      <c r="A89" s="160" t="s">
        <v>60</v>
      </c>
      <c r="B89" s="19">
        <v>51</v>
      </c>
      <c r="C89" s="19">
        <v>56</v>
      </c>
      <c r="D89" s="28">
        <f>F89*35+F89*1.25*8+F89*1.5*5+F89*1.75*3</f>
        <v>2146.2123555468747</v>
      </c>
      <c r="E89" s="28">
        <f t="shared" si="3"/>
        <v>3566.2985170312495</v>
      </c>
      <c r="F89" s="40">
        <f>VLOOKUP(A89,'Annexe 3 - accord 2019'!$A$11:$E$112,4,FALSE)</f>
        <v>37.163850312499996</v>
      </c>
      <c r="G89" s="28">
        <f>VLOOKUP(A89,'Annexe 2'!A86:E128,4,FALSE)</f>
        <v>3929.3616140624995</v>
      </c>
    </row>
    <row r="90" spans="1:7" x14ac:dyDescent="0.15">
      <c r="A90" s="159" t="s">
        <v>62</v>
      </c>
      <c r="B90" s="20">
        <v>56</v>
      </c>
      <c r="C90" s="20">
        <v>57</v>
      </c>
      <c r="D90" s="15">
        <f>F90*35+F90*1.25*8+F90*1.5*5+F90*1.75*8</f>
        <v>1474.8832050312499</v>
      </c>
      <c r="E90" s="15">
        <f t="shared" si="3"/>
        <v>405.31336868749986</v>
      </c>
      <c r="F90" s="15">
        <f>VLOOKUP(A90,'Annexe 3 - accord 2019'!$A$11:$E$112,4,FALSE)</f>
        <v>22.178694812499998</v>
      </c>
      <c r="G90" s="15">
        <f>VLOOKUP(A90,'Annexe 2'!A87:E129,4,FALSE)</f>
        <v>1677.5398893749998</v>
      </c>
    </row>
    <row r="91" spans="1:7" x14ac:dyDescent="0.15">
      <c r="A91" s="160" t="s">
        <v>63</v>
      </c>
      <c r="B91" s="19">
        <v>51</v>
      </c>
      <c r="C91" s="19">
        <v>55</v>
      </c>
      <c r="D91" s="28">
        <f>F91*35+F91*1.25*8+F91*1.5*5+F91*1.75*3</f>
        <v>1496.2548598593746</v>
      </c>
      <c r="E91" s="28">
        <f t="shared" si="3"/>
        <v>1152.1706759062495</v>
      </c>
      <c r="F91" s="40">
        <f>VLOOKUP(A91,'Annexe 3 - accord 2019'!$A$11:$E$112,4,FALSE)</f>
        <v>25.909175062499997</v>
      </c>
      <c r="G91" s="28">
        <f>VLOOKUP(A91,'Annexe 2'!A88:E130,4,FALSE)</f>
        <v>2072.3401978124994</v>
      </c>
    </row>
    <row r="92" spans="1:7" x14ac:dyDescent="0.15">
      <c r="A92" s="159" t="s">
        <v>64</v>
      </c>
      <c r="B92" s="20">
        <v>51</v>
      </c>
      <c r="C92" s="20">
        <v>55</v>
      </c>
      <c r="D92" s="15">
        <f>F92*35+F92*1.25*8+F92*1.5*5+F92*1.75*3</f>
        <v>1746.2179963593746</v>
      </c>
      <c r="E92" s="15">
        <f t="shared" si="3"/>
        <v>2080.6051829062512</v>
      </c>
      <c r="F92" s="15">
        <f>VLOOKUP(A92,'Annexe 3 - accord 2019'!$A$11:$E$112,4,FALSE)</f>
        <v>30.237541062499997</v>
      </c>
      <c r="G92" s="15">
        <f>VLOOKUP(A92,'Annexe 2'!A89:E131,4,FALSE)</f>
        <v>2786.5205878125003</v>
      </c>
    </row>
    <row r="93" spans="1:7" x14ac:dyDescent="0.15">
      <c r="A93" s="160" t="s">
        <v>65</v>
      </c>
      <c r="B93" s="19">
        <v>52</v>
      </c>
      <c r="C93" s="19">
        <v>56</v>
      </c>
      <c r="D93" s="28">
        <f>F93*35+F93*1.25*8+F93*1.5*5+F93*1.75*4</f>
        <v>1269.552615625</v>
      </c>
      <c r="E93" s="28">
        <f t="shared" si="3"/>
        <v>176.63839374999907</v>
      </c>
      <c r="F93" s="40">
        <f>VLOOKUP(A93,'Annexe 3 - accord 2019'!$A$11:$E$112,4,FALSE)</f>
        <v>21.337018749999999</v>
      </c>
      <c r="G93" s="28">
        <f>VLOOKUP(A93,'Annexe 2'!A90:E132,4,FALSE)</f>
        <v>1357.8718124999996</v>
      </c>
    </row>
    <row r="94" spans="1:7" x14ac:dyDescent="0.15">
      <c r="A94" s="159" t="s">
        <v>69</v>
      </c>
      <c r="B94" s="20">
        <v>56</v>
      </c>
      <c r="C94" s="20">
        <v>57</v>
      </c>
      <c r="D94" s="15">
        <f>F94*35+F94*1.25*8+F94*1.5*5+F94*1.75*8</f>
        <v>1474.8832050312499</v>
      </c>
      <c r="E94" s="15">
        <f t="shared" si="3"/>
        <v>405.31336868749986</v>
      </c>
      <c r="F94" s="15">
        <f>VLOOKUP(A94,'Annexe 3 - accord 2019'!$A$11:$E$112,4,FALSE)</f>
        <v>22.178694812499998</v>
      </c>
      <c r="G94" s="15">
        <f>VLOOKUP(A94,'Annexe 2'!A91:E133,4,FALSE)</f>
        <v>1677.5398893749998</v>
      </c>
    </row>
    <row r="95" spans="1:7" x14ac:dyDescent="0.15">
      <c r="A95" s="160" t="s">
        <v>80</v>
      </c>
      <c r="B95" s="19">
        <v>52</v>
      </c>
      <c r="C95" s="19">
        <v>56</v>
      </c>
      <c r="D95" s="28">
        <f>F95*35+F95*1.25*8+F95*1.5*5+F95*1.75*4</f>
        <v>1351.5603462812501</v>
      </c>
      <c r="E95" s="28">
        <f t="shared" si="3"/>
        <v>481.23853618749945</v>
      </c>
      <c r="F95" s="40">
        <f>VLOOKUP(A95,'Annexe 3 - accord 2019'!$A$11:$E$112,4,FALSE)</f>
        <v>22.715299937499999</v>
      </c>
      <c r="G95" s="28">
        <f>VLOOKUP(A95,'Annexe 2'!A92:E134,4,FALSE)</f>
        <v>1592.1796143749998</v>
      </c>
    </row>
    <row r="96" spans="1:7" x14ac:dyDescent="0.15">
      <c r="A96" s="159" t="s">
        <v>81</v>
      </c>
      <c r="B96" s="20">
        <v>51</v>
      </c>
      <c r="C96" s="20">
        <v>55</v>
      </c>
      <c r="D96" s="15">
        <f>F96*35+F96*1.25*8+F96*1.5*5+F96*1.75*3</f>
        <v>1433.3076016875</v>
      </c>
      <c r="E96" s="15">
        <f t="shared" si="3"/>
        <v>918.36657412499972</v>
      </c>
      <c r="F96" s="15">
        <f>VLOOKUP(A96,'Annexe 3 - accord 2019'!$A$11:$E$112,4,FALSE)</f>
        <v>24.819179249999998</v>
      </c>
      <c r="G96" s="15">
        <f>VLOOKUP(A96,'Annexe 2'!A93:E135,4,FALSE)</f>
        <v>1892.4908887499998</v>
      </c>
    </row>
    <row r="97" spans="1:7" x14ac:dyDescent="0.15">
      <c r="A97" s="160" t="s">
        <v>82</v>
      </c>
      <c r="B97" s="19">
        <v>52</v>
      </c>
      <c r="C97" s="19">
        <v>56</v>
      </c>
      <c r="D97" s="28">
        <f>F97*35+F97*1.25*8+F97*1.5*5+F97*1.75*4</f>
        <v>1564.5563898124997</v>
      </c>
      <c r="E97" s="28">
        <f t="shared" si="3"/>
        <v>1272.3666978749998</v>
      </c>
      <c r="F97" s="40">
        <f>VLOOKUP(A97,'Annexe 3 - accord 2019'!$A$11:$E$112,4,FALSE)</f>
        <v>26.295065374999997</v>
      </c>
      <c r="G97" s="28">
        <f>VLOOKUP(A97,'Annexe 2'!A94:E136,4,FALSE)</f>
        <v>2200.7397387499996</v>
      </c>
    </row>
    <row r="98" spans="1:7" x14ac:dyDescent="0.15">
      <c r="A98" s="159" t="s">
        <v>85</v>
      </c>
      <c r="B98" s="20">
        <v>51</v>
      </c>
      <c r="C98" s="20">
        <v>55</v>
      </c>
      <c r="D98" s="15">
        <f>F98*35+F98*1.25*8+F98*1.5*5+F98*1.75*3</f>
        <v>1433.3076016875</v>
      </c>
      <c r="E98" s="15">
        <f t="shared" si="3"/>
        <v>918.36657412499972</v>
      </c>
      <c r="F98" s="15">
        <f>VLOOKUP(A98,'Annexe 3 - accord 2019'!$A$11:$E$112,4,FALSE)</f>
        <v>24.819179249999998</v>
      </c>
      <c r="G98" s="15">
        <f>VLOOKUP(A98,'Annexe 2'!A95:E137,4,FALSE)</f>
        <v>1892.4908887499998</v>
      </c>
    </row>
    <row r="99" spans="1:7" x14ac:dyDescent="0.15">
      <c r="A99" s="160" t="s">
        <v>87</v>
      </c>
      <c r="B99" s="19">
        <v>52</v>
      </c>
      <c r="C99" s="19">
        <v>56</v>
      </c>
      <c r="D99" s="28">
        <f>F99*35+F99*1.25*8+F99*1.5*5+F99*1.75*4</f>
        <v>1293.9768524374999</v>
      </c>
      <c r="E99" s="28">
        <f t="shared" si="3"/>
        <v>267.35698762499987</v>
      </c>
      <c r="F99" s="40">
        <f>VLOOKUP(A99,'Annexe 3 - accord 2019'!$A$11:$E$112,4,FALSE)</f>
        <v>21.747510124999998</v>
      </c>
      <c r="G99" s="28">
        <f>VLOOKUP(A99,'Annexe 2'!A96:E138,4,FALSE)</f>
        <v>1427.6553462499999</v>
      </c>
    </row>
    <row r="100" spans="1:7" x14ac:dyDescent="0.15">
      <c r="A100" s="159" t="s">
        <v>93</v>
      </c>
      <c r="B100" s="20">
        <v>56</v>
      </c>
      <c r="C100" s="20">
        <v>57</v>
      </c>
      <c r="D100" s="15">
        <f>F100*35+F100*1.25*8+F100*1.5*5+F100*1.75*8</f>
        <v>1510.1599296874997</v>
      </c>
      <c r="E100" s="15">
        <f t="shared" si="3"/>
        <v>536.34120312499999</v>
      </c>
      <c r="F100" s="15">
        <f>VLOOKUP(A100,'Annexe 3 - accord 2019'!$A$11:$E$112,4,FALSE)</f>
        <v>22.709171874999999</v>
      </c>
      <c r="G100" s="15">
        <f>VLOOKUP(A100,'Annexe 2'!A97:E139,4,FALSE)</f>
        <v>1778.3305312499997</v>
      </c>
    </row>
    <row r="101" spans="1:7" x14ac:dyDescent="0.15">
      <c r="A101" s="162" t="s">
        <v>95</v>
      </c>
      <c r="B101" s="100">
        <v>56</v>
      </c>
      <c r="C101" s="100">
        <v>57</v>
      </c>
      <c r="D101" s="28">
        <f>F101*35+F101*1.25*8+F101*1.5*5+F101*1.75*8</f>
        <v>1510.1599296874997</v>
      </c>
      <c r="E101" s="28">
        <f t="shared" si="3"/>
        <v>536.34120312499999</v>
      </c>
      <c r="F101" s="40">
        <f>VLOOKUP(A101,'Annexe 3 - accord 2019'!$A$11:$E$112,4,FALSE)</f>
        <v>22.709171874999999</v>
      </c>
      <c r="G101" s="28">
        <f>VLOOKUP(A101,'Annexe 2'!A98:E140,4,FALSE)</f>
        <v>1778.3305312499997</v>
      </c>
    </row>
    <row r="102" spans="1:7" x14ac:dyDescent="0.15">
      <c r="A102" s="159" t="s">
        <v>101</v>
      </c>
      <c r="B102" s="20">
        <v>52</v>
      </c>
      <c r="C102" s="20">
        <v>56</v>
      </c>
      <c r="D102" s="15">
        <f>G102</f>
        <v>795.42136187499989</v>
      </c>
      <c r="E102" s="15" t="s">
        <v>114</v>
      </c>
      <c r="F102" s="15">
        <f>VLOOKUP(A102,'Annexe 3 - accord 2019'!$A$11:$E$112,4,FALSE)</f>
        <v>13.368426249999999</v>
      </c>
      <c r="G102" s="15">
        <f>VLOOKUP(A102,'Annexe 2'!A99:E141,4,FALSE)</f>
        <v>795.42136187499989</v>
      </c>
    </row>
    <row r="103" spans="1:7" x14ac:dyDescent="0.15">
      <c r="A103" s="1"/>
      <c r="B103" s="11"/>
      <c r="C103" s="11"/>
      <c r="D103" s="6"/>
      <c r="E103" s="6"/>
      <c r="F103" s="6"/>
      <c r="G103" s="6"/>
    </row>
    <row r="104" spans="1:7" x14ac:dyDescent="0.15">
      <c r="A104" s="26" t="s">
        <v>103</v>
      </c>
      <c r="B104" s="9">
        <v>18.559999999999999</v>
      </c>
      <c r="C104" s="11"/>
      <c r="D104" s="6"/>
      <c r="E104" s="6"/>
      <c r="F104" s="6"/>
      <c r="G104" s="6"/>
    </row>
    <row r="105" spans="1:7" x14ac:dyDescent="0.2">
      <c r="A105" s="26" t="s">
        <v>104</v>
      </c>
      <c r="B105" s="9">
        <v>7.54</v>
      </c>
    </row>
  </sheetData>
  <autoFilter ref="A59:G102" xr:uid="{73E96206-446F-C44E-845F-F5C88D43523A}"/>
  <mergeCells count="5">
    <mergeCell ref="A1:G1"/>
    <mergeCell ref="A9:G9"/>
    <mergeCell ref="A11:G11"/>
    <mergeCell ref="A58:G58"/>
    <mergeCell ref="A3:G3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C926-9F4F-1C4F-9F78-0FF84BCC2E4B}">
  <sheetPr>
    <tabColor theme="7"/>
  </sheetPr>
  <dimension ref="A1:P120"/>
  <sheetViews>
    <sheetView zoomScaleNormal="100" workbookViewId="0">
      <selection activeCell="A6" sqref="A6"/>
    </sheetView>
  </sheetViews>
  <sheetFormatPr baseColWidth="10" defaultRowHeight="16" x14ac:dyDescent="0.2"/>
  <cols>
    <col min="1" max="1" width="52.6640625" customWidth="1"/>
    <col min="2" max="5" width="16" customWidth="1"/>
    <col min="6" max="6" width="6" customWidth="1"/>
    <col min="7" max="17" width="10.83203125" customWidth="1"/>
  </cols>
  <sheetData>
    <row r="1" spans="1:16" ht="50" customHeight="1" x14ac:dyDescent="0.2">
      <c r="A1" s="209" t="s">
        <v>216</v>
      </c>
      <c r="B1" s="209"/>
      <c r="C1" s="209"/>
      <c r="D1" s="209"/>
      <c r="E1" s="209"/>
    </row>
    <row r="2" spans="1:16" ht="20" x14ac:dyDescent="0.2">
      <c r="A2" s="187"/>
      <c r="B2" s="187"/>
      <c r="C2" s="187"/>
      <c r="D2" s="187"/>
      <c r="E2" s="187"/>
    </row>
    <row r="3" spans="1:16" ht="31" customHeight="1" x14ac:dyDescent="0.2">
      <c r="A3" s="210" t="s">
        <v>277</v>
      </c>
      <c r="B3" s="210"/>
      <c r="C3" s="210"/>
      <c r="D3" s="210"/>
      <c r="E3" s="210"/>
      <c r="L3" s="84"/>
      <c r="M3" s="84"/>
      <c r="N3" s="85"/>
    </row>
    <row r="4" spans="1:16" x14ac:dyDescent="0.2">
      <c r="A4" s="1"/>
      <c r="B4" s="1"/>
      <c r="C4" s="1"/>
      <c r="D4" s="1"/>
      <c r="E4" s="1"/>
      <c r="G4" s="84" t="s">
        <v>116</v>
      </c>
      <c r="H4" s="85">
        <v>850</v>
      </c>
      <c r="L4" s="84"/>
      <c r="M4" s="84"/>
      <c r="N4" s="85"/>
    </row>
    <row r="5" spans="1:16" x14ac:dyDescent="0.2">
      <c r="A5" s="8" t="s">
        <v>273</v>
      </c>
      <c r="B5" s="1"/>
      <c r="C5" s="1"/>
      <c r="D5" s="1"/>
      <c r="E5" s="1"/>
      <c r="G5" s="44" t="s">
        <v>117</v>
      </c>
      <c r="H5" s="86">
        <v>0.37</v>
      </c>
      <c r="L5" s="84"/>
      <c r="M5" s="84"/>
      <c r="N5" s="85"/>
    </row>
    <row r="6" spans="1:16" x14ac:dyDescent="0.2">
      <c r="A6" s="229" t="s">
        <v>279</v>
      </c>
      <c r="B6" s="1"/>
      <c r="C6" s="1"/>
      <c r="D6" s="1"/>
      <c r="E6" s="1"/>
      <c r="G6" s="44"/>
      <c r="H6" s="86"/>
      <c r="L6" s="84"/>
      <c r="M6" s="84"/>
      <c r="N6" s="85"/>
    </row>
    <row r="7" spans="1:16" x14ac:dyDescent="0.2">
      <c r="A7" s="185"/>
      <c r="B7" s="1"/>
      <c r="C7" s="1"/>
      <c r="D7" s="1"/>
      <c r="E7" s="1"/>
      <c r="L7" s="44"/>
      <c r="M7" s="44"/>
      <c r="N7" s="86"/>
    </row>
    <row r="8" spans="1:16" x14ac:dyDescent="0.2">
      <c r="A8" s="1" t="s">
        <v>1</v>
      </c>
      <c r="B8" s="3"/>
      <c r="C8" s="1"/>
      <c r="D8" s="1"/>
      <c r="E8" s="21"/>
      <c r="F8" s="103"/>
      <c r="G8" s="103"/>
      <c r="H8" s="103"/>
      <c r="I8" s="103"/>
      <c r="J8" s="103"/>
      <c r="K8" s="103"/>
      <c r="L8" s="103"/>
      <c r="M8" s="103"/>
      <c r="N8" s="103"/>
      <c r="O8" s="103"/>
    </row>
    <row r="9" spans="1:16" x14ac:dyDescent="0.2">
      <c r="A9" s="1"/>
      <c r="B9" s="1"/>
      <c r="C9" s="22"/>
      <c r="D9" s="22"/>
      <c r="E9" s="1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</row>
    <row r="10" spans="1:16" ht="17" customHeight="1" x14ac:dyDescent="0.2">
      <c r="A10" s="143" t="s">
        <v>2</v>
      </c>
      <c r="B10" s="13" t="s">
        <v>201</v>
      </c>
      <c r="C10" s="27" t="s">
        <v>203</v>
      </c>
      <c r="D10" s="27" t="s">
        <v>202</v>
      </c>
      <c r="E10" s="27" t="s">
        <v>204</v>
      </c>
      <c r="F10" s="9"/>
      <c r="G10" s="9"/>
      <c r="H10" s="9"/>
      <c r="I10" s="108"/>
      <c r="J10" s="9"/>
      <c r="K10" s="9"/>
      <c r="L10" s="9"/>
      <c r="M10" s="9"/>
      <c r="N10" s="108"/>
      <c r="O10" s="9"/>
      <c r="P10" s="106"/>
    </row>
    <row r="11" spans="1:16" x14ac:dyDescent="0.2">
      <c r="A11" s="157" t="s">
        <v>3</v>
      </c>
      <c r="B11" s="15">
        <f t="shared" ref="B11:B19" si="0">$H$4+($H$5*(E11-$H$4))</f>
        <v>1082.910893</v>
      </c>
      <c r="C11" s="15">
        <f t="shared" ref="C11:C19" si="1">2*(E11-B11)</f>
        <v>793.15601399999969</v>
      </c>
      <c r="D11" s="15">
        <f t="shared" ref="D11:D43" si="2">B11/40</f>
        <v>27.072772324999999</v>
      </c>
      <c r="E11" s="15">
        <f>VLOOKUP(A11,'Annexe 1'!$A$10:$B$111,2,FALSE)</f>
        <v>1479.4888999999998</v>
      </c>
      <c r="F11" s="9"/>
      <c r="G11" s="9"/>
      <c r="H11" s="9"/>
      <c r="I11" s="108"/>
      <c r="J11" s="9"/>
      <c r="K11" s="9"/>
      <c r="L11" s="9"/>
      <c r="M11" s="9"/>
      <c r="N11" s="108"/>
      <c r="O11" s="9"/>
      <c r="P11" s="106"/>
    </row>
    <row r="12" spans="1:16" x14ac:dyDescent="0.2">
      <c r="A12" s="156" t="s">
        <v>4</v>
      </c>
      <c r="B12" s="28">
        <f t="shared" si="0"/>
        <v>1052.6340519999999</v>
      </c>
      <c r="C12" s="28">
        <f t="shared" si="1"/>
        <v>690.05109600000014</v>
      </c>
      <c r="D12" s="28">
        <f t="shared" si="2"/>
        <v>26.315851299999999</v>
      </c>
      <c r="E12" s="28">
        <f>VLOOKUP(A12,'Annexe 1'!$A$10:$B$111,2,FALSE)</f>
        <v>1397.6596</v>
      </c>
      <c r="F12" s="9"/>
      <c r="G12" s="9"/>
      <c r="H12" s="9"/>
      <c r="I12" s="108"/>
      <c r="J12" s="9"/>
      <c r="K12" s="9"/>
      <c r="L12" s="9"/>
      <c r="M12" s="9"/>
      <c r="N12" s="108"/>
      <c r="O12" s="9"/>
      <c r="P12" s="106"/>
    </row>
    <row r="13" spans="1:16" x14ac:dyDescent="0.2">
      <c r="A13" s="157" t="s">
        <v>5</v>
      </c>
      <c r="B13" s="15">
        <f t="shared" si="0"/>
        <v>1066.5932455</v>
      </c>
      <c r="C13" s="15">
        <f t="shared" si="1"/>
        <v>737.58780899999965</v>
      </c>
      <c r="D13" s="15">
        <f t="shared" si="2"/>
        <v>26.664831137499998</v>
      </c>
      <c r="E13" s="15">
        <f>VLOOKUP(A13,'Annexe 1'!$A$10:$B$111,2,FALSE)</f>
        <v>1435.3871499999998</v>
      </c>
      <c r="F13" s="9"/>
      <c r="G13" s="9"/>
      <c r="H13" s="9"/>
      <c r="I13" s="108"/>
      <c r="J13" s="9"/>
      <c r="K13" s="9"/>
      <c r="L13" s="9"/>
      <c r="M13" s="9"/>
      <c r="N13" s="108"/>
      <c r="O13" s="9"/>
      <c r="P13" s="106"/>
    </row>
    <row r="14" spans="1:16" x14ac:dyDescent="0.2">
      <c r="A14" s="156" t="s">
        <v>6</v>
      </c>
      <c r="B14" s="28">
        <f t="shared" si="0"/>
        <v>950.54453999999998</v>
      </c>
      <c r="C14" s="28">
        <f t="shared" si="1"/>
        <v>342.39491999999996</v>
      </c>
      <c r="D14" s="28">
        <f t="shared" si="2"/>
        <v>23.763613499999998</v>
      </c>
      <c r="E14" s="28">
        <f>VLOOKUP(A14,'Annexe 1'!$A$10:$B$111,2,FALSE)</f>
        <v>1121.742</v>
      </c>
      <c r="F14" s="9"/>
      <c r="G14" s="9"/>
      <c r="H14" s="9"/>
      <c r="I14" s="108"/>
      <c r="J14" s="9"/>
      <c r="K14" s="9"/>
      <c r="L14" s="9"/>
      <c r="M14" s="9"/>
      <c r="N14" s="108"/>
      <c r="O14" s="9"/>
      <c r="P14" s="106"/>
    </row>
    <row r="15" spans="1:16" x14ac:dyDescent="0.2">
      <c r="A15" s="157" t="s">
        <v>7</v>
      </c>
      <c r="B15" s="15">
        <f t="shared" si="0"/>
        <v>1040.3873665000001</v>
      </c>
      <c r="C15" s="15">
        <f t="shared" si="1"/>
        <v>648.3461669999997</v>
      </c>
      <c r="D15" s="15">
        <f t="shared" si="2"/>
        <v>26.009684162500001</v>
      </c>
      <c r="E15" s="15">
        <f>VLOOKUP(A15,'Annexe 1'!$A$10:$B$111,2,FALSE)</f>
        <v>1364.5604499999999</v>
      </c>
      <c r="F15" s="9"/>
      <c r="G15" s="9"/>
      <c r="H15" s="9"/>
      <c r="I15" s="108"/>
      <c r="J15" s="9"/>
      <c r="K15" s="9"/>
      <c r="L15" s="9"/>
      <c r="M15" s="9"/>
      <c r="N15" s="108"/>
      <c r="O15" s="9"/>
      <c r="P15" s="106"/>
    </row>
    <row r="16" spans="1:16" x14ac:dyDescent="0.2">
      <c r="A16" s="158" t="s">
        <v>266</v>
      </c>
      <c r="B16" s="28">
        <f t="shared" si="0"/>
        <v>1008.4581055</v>
      </c>
      <c r="C16" s="28">
        <f>2*(E16-B16)</f>
        <v>539.61408899999992</v>
      </c>
      <c r="D16" s="28">
        <f>B16/40</f>
        <v>25.211452637499999</v>
      </c>
      <c r="E16" s="28">
        <f>VLOOKUP(A16,'Annexe 1'!$A$10:$B$111,2,FALSE)</f>
        <v>1278.2651499999999</v>
      </c>
      <c r="F16" s="9"/>
      <c r="G16" s="9"/>
      <c r="H16" s="9"/>
      <c r="I16" s="108"/>
      <c r="J16" s="9"/>
      <c r="K16" s="9"/>
      <c r="L16" s="9"/>
      <c r="M16" s="9"/>
      <c r="N16" s="108"/>
      <c r="O16" s="9"/>
      <c r="P16" s="106"/>
    </row>
    <row r="17" spans="1:16" x14ac:dyDescent="0.2">
      <c r="A17" s="157" t="s">
        <v>8</v>
      </c>
      <c r="B17" s="15">
        <f t="shared" si="0"/>
        <v>1082.910893</v>
      </c>
      <c r="C17" s="15">
        <f t="shared" si="1"/>
        <v>793.15601399999969</v>
      </c>
      <c r="D17" s="15">
        <f t="shared" si="2"/>
        <v>27.072772324999999</v>
      </c>
      <c r="E17" s="15">
        <f>VLOOKUP(A17,'Annexe 1'!$A$10:$B$111,2,FALSE)</f>
        <v>1479.4888999999998</v>
      </c>
      <c r="F17" s="9"/>
      <c r="G17" s="9"/>
      <c r="H17" s="9"/>
      <c r="I17" s="108"/>
      <c r="J17" s="9"/>
      <c r="K17" s="9"/>
      <c r="L17" s="9"/>
      <c r="M17" s="9"/>
      <c r="N17" s="108"/>
      <c r="O17" s="9"/>
      <c r="P17" s="106"/>
    </row>
    <row r="18" spans="1:16" x14ac:dyDescent="0.2">
      <c r="A18" s="158" t="s">
        <v>12</v>
      </c>
      <c r="B18" s="28">
        <f t="shared" si="0"/>
        <v>931.53795449999996</v>
      </c>
      <c r="C18" s="28">
        <f t="shared" si="1"/>
        <v>277.66979100000003</v>
      </c>
      <c r="D18" s="28">
        <f t="shared" si="2"/>
        <v>23.288448862499997</v>
      </c>
      <c r="E18" s="28">
        <f>VLOOKUP(A18,'Annexe 1'!$A$10:$B$111,2,FALSE)</f>
        <v>1070.37285</v>
      </c>
      <c r="F18" s="9"/>
      <c r="G18" s="9"/>
      <c r="H18" s="9"/>
      <c r="I18" s="108"/>
      <c r="J18" s="9"/>
      <c r="K18" s="9"/>
      <c r="L18" s="9"/>
      <c r="M18" s="9"/>
      <c r="N18" s="108"/>
      <c r="O18" s="9"/>
      <c r="P18" s="106"/>
    </row>
    <row r="19" spans="1:16" x14ac:dyDescent="0.2">
      <c r="A19" s="157" t="s">
        <v>9</v>
      </c>
      <c r="B19" s="15">
        <f t="shared" si="0"/>
        <v>1020.501994</v>
      </c>
      <c r="C19" s="15">
        <f t="shared" si="1"/>
        <v>580.62841199999957</v>
      </c>
      <c r="D19" s="15">
        <f t="shared" si="2"/>
        <v>25.512549849999999</v>
      </c>
      <c r="E19" s="15">
        <f>VLOOKUP(A19,'Annexe 1'!$A$10:$B$111,2,FALSE)</f>
        <v>1310.8161999999998</v>
      </c>
      <c r="F19" s="9"/>
      <c r="G19" s="9"/>
      <c r="H19" s="9"/>
      <c r="I19" s="108"/>
      <c r="J19" s="9"/>
      <c r="K19" s="9"/>
      <c r="L19" s="9"/>
      <c r="M19" s="9"/>
      <c r="N19" s="108"/>
      <c r="O19" s="9"/>
      <c r="P19" s="106"/>
    </row>
    <row r="20" spans="1:16" x14ac:dyDescent="0.2">
      <c r="A20" s="158" t="s">
        <v>10</v>
      </c>
      <c r="B20" s="28">
        <f>E20</f>
        <v>559.32034999999996</v>
      </c>
      <c r="C20" s="28" t="s">
        <v>114</v>
      </c>
      <c r="D20" s="28">
        <f t="shared" si="2"/>
        <v>13.98300875</v>
      </c>
      <c r="E20" s="28">
        <f>VLOOKUP(A20,'Annexe 1'!$A$10:$B$111,2,FALSE)</f>
        <v>559.32034999999996</v>
      </c>
      <c r="F20" s="9"/>
      <c r="G20" s="9"/>
      <c r="H20" s="9"/>
      <c r="I20" s="108"/>
      <c r="J20" s="9"/>
      <c r="K20" s="9"/>
      <c r="L20" s="9"/>
      <c r="M20" s="9"/>
      <c r="N20" s="108"/>
      <c r="O20" s="9"/>
      <c r="P20" s="106"/>
    </row>
    <row r="21" spans="1:16" x14ac:dyDescent="0.2">
      <c r="A21" s="157" t="s">
        <v>11</v>
      </c>
      <c r="B21" s="15">
        <f>$H$4+($H$5*(E21-$H$4))</f>
        <v>931.53795449999996</v>
      </c>
      <c r="C21" s="15">
        <f>2*(E21-B21)</f>
        <v>277.66979100000003</v>
      </c>
      <c r="D21" s="15">
        <f t="shared" si="2"/>
        <v>23.288448862499997</v>
      </c>
      <c r="E21" s="15">
        <f>VLOOKUP(A21,'Annexe 1'!$A$10:$B$111,2,FALSE)</f>
        <v>1070.37285</v>
      </c>
      <c r="F21" s="9"/>
      <c r="G21" s="9"/>
      <c r="H21" s="9"/>
      <c r="I21" s="108"/>
      <c r="J21" s="9"/>
      <c r="K21" s="9"/>
      <c r="L21" s="9"/>
      <c r="M21" s="9"/>
      <c r="N21" s="108"/>
      <c r="O21" s="9"/>
      <c r="P21" s="106"/>
    </row>
    <row r="22" spans="1:16" x14ac:dyDescent="0.2">
      <c r="A22" s="156" t="s">
        <v>267</v>
      </c>
      <c r="B22" s="28">
        <f>$H$4+($H$5*(E22-$H$4))</f>
        <v>890.61490000000003</v>
      </c>
      <c r="C22" s="28">
        <f>2*(E22-B22)</f>
        <v>138.3101999999999</v>
      </c>
      <c r="D22" s="28">
        <f t="shared" si="2"/>
        <v>22.265372500000002</v>
      </c>
      <c r="E22" s="28">
        <f>VLOOKUP(A22,'Annexe 1'!$A$10:$B$111,2,FALSE)</f>
        <v>959.77</v>
      </c>
      <c r="F22" s="9"/>
      <c r="G22" s="9"/>
      <c r="H22" s="9"/>
      <c r="I22" s="108"/>
      <c r="J22" s="9"/>
      <c r="K22" s="9"/>
      <c r="L22" s="9"/>
      <c r="M22" s="9"/>
      <c r="N22" s="108"/>
      <c r="O22" s="9"/>
      <c r="P22" s="106"/>
    </row>
    <row r="23" spans="1:16" x14ac:dyDescent="0.2">
      <c r="A23" s="157" t="s">
        <v>13</v>
      </c>
      <c r="B23" s="15">
        <f>E23</f>
        <v>534.73704999999995</v>
      </c>
      <c r="C23" s="15" t="s">
        <v>114</v>
      </c>
      <c r="D23" s="15">
        <f t="shared" si="2"/>
        <v>13.368426249999999</v>
      </c>
      <c r="E23" s="15">
        <f>VLOOKUP(A23,'Annexe 1'!$A$10:$B$111,2,FALSE)</f>
        <v>534.73704999999995</v>
      </c>
      <c r="F23" s="9"/>
      <c r="G23" s="9"/>
      <c r="H23" s="9"/>
      <c r="I23" s="108"/>
      <c r="J23" s="9"/>
      <c r="K23" s="9"/>
      <c r="L23" s="9"/>
      <c r="M23" s="9"/>
      <c r="N23" s="108"/>
      <c r="O23" s="9"/>
      <c r="P23" s="106"/>
    </row>
    <row r="24" spans="1:16" x14ac:dyDescent="0.2">
      <c r="A24" s="156" t="s">
        <v>14</v>
      </c>
      <c r="B24" s="28">
        <f>$H$4+($H$5*(E24-$H$4))</f>
        <v>1006.4226245</v>
      </c>
      <c r="C24" s="28">
        <f>2*(E24-B24)</f>
        <v>532.68245099999967</v>
      </c>
      <c r="D24" s="28">
        <f t="shared" si="2"/>
        <v>25.160565612500001</v>
      </c>
      <c r="E24" s="28">
        <f>VLOOKUP(A24,'Annexe 1'!$A$10:$B$111,2,FALSE)</f>
        <v>1272.7638499999998</v>
      </c>
      <c r="F24" s="9"/>
      <c r="G24" s="9"/>
      <c r="H24" s="9"/>
      <c r="I24" s="108"/>
      <c r="J24" s="9"/>
      <c r="K24" s="9"/>
      <c r="L24" s="9"/>
      <c r="M24" s="9"/>
      <c r="N24" s="108"/>
      <c r="O24" s="9"/>
      <c r="P24" s="106"/>
    </row>
    <row r="25" spans="1:16" x14ac:dyDescent="0.2">
      <c r="A25" s="157" t="s">
        <v>15</v>
      </c>
      <c r="B25" s="15">
        <f>$H$4+($H$5*(E25-$H$4))</f>
        <v>1006.4226245</v>
      </c>
      <c r="C25" s="15">
        <f>2*(E25-B25)</f>
        <v>532.68245099999967</v>
      </c>
      <c r="D25" s="15">
        <f t="shared" si="2"/>
        <v>25.160565612500001</v>
      </c>
      <c r="E25" s="15">
        <f>VLOOKUP(A25,'Annexe 1'!$A$10:$B$111,2,FALSE)</f>
        <v>1272.7638499999998</v>
      </c>
      <c r="F25" s="9"/>
      <c r="G25" s="9"/>
      <c r="H25" s="9"/>
      <c r="I25" s="108"/>
      <c r="J25" s="9"/>
      <c r="K25" s="9"/>
      <c r="L25" s="9"/>
      <c r="M25" s="9"/>
      <c r="N25" s="108"/>
      <c r="O25" s="9"/>
      <c r="P25" s="106"/>
    </row>
    <row r="26" spans="1:16" x14ac:dyDescent="0.2">
      <c r="A26" s="156" t="s">
        <v>16</v>
      </c>
      <c r="B26" s="28">
        <f>$H$4+($H$5*(E26-$H$4))</f>
        <v>931.53795449999996</v>
      </c>
      <c r="C26" s="28">
        <f>2*(E26-B26)</f>
        <v>277.66979100000003</v>
      </c>
      <c r="D26" s="28">
        <f t="shared" si="2"/>
        <v>23.288448862499997</v>
      </c>
      <c r="E26" s="28">
        <f>VLOOKUP(A26,'Annexe 1'!$A$10:$B$111,2,FALSE)</f>
        <v>1070.37285</v>
      </c>
      <c r="F26" s="9"/>
      <c r="G26" s="9"/>
      <c r="H26" s="9"/>
      <c r="I26" s="108"/>
      <c r="J26" s="9"/>
      <c r="K26" s="9"/>
      <c r="L26" s="9"/>
      <c r="M26" s="9"/>
      <c r="N26" s="108"/>
      <c r="O26" s="9"/>
      <c r="P26" s="106"/>
    </row>
    <row r="27" spans="1:16" x14ac:dyDescent="0.2">
      <c r="A27" s="159" t="s">
        <v>17</v>
      </c>
      <c r="B27" s="15">
        <f>$H$4+($H$5*(E27-$H$4))</f>
        <v>1040.3873665000001</v>
      </c>
      <c r="C27" s="15">
        <f>2*(E27-B27)</f>
        <v>648.3461669999997</v>
      </c>
      <c r="D27" s="15">
        <f t="shared" si="2"/>
        <v>26.009684162500001</v>
      </c>
      <c r="E27" s="15">
        <f>VLOOKUP(A27,'Annexe 1'!$A$10:$B$111,2,FALSE)</f>
        <v>1364.5604499999999</v>
      </c>
      <c r="F27" s="9"/>
      <c r="G27" s="9"/>
      <c r="H27" s="9"/>
      <c r="I27" s="108"/>
      <c r="J27" s="9"/>
      <c r="K27" s="9"/>
      <c r="L27" s="9"/>
      <c r="M27" s="9"/>
      <c r="N27" s="108"/>
      <c r="O27" s="9"/>
      <c r="P27" s="106"/>
    </row>
    <row r="28" spans="1:16" x14ac:dyDescent="0.2">
      <c r="A28" s="156" t="s">
        <v>18</v>
      </c>
      <c r="B28" s="28">
        <f>$H$4+($H$5*(E28-$H$4))</f>
        <v>1006.4226245</v>
      </c>
      <c r="C28" s="28">
        <f>2*(E28-B28)</f>
        <v>532.68245099999967</v>
      </c>
      <c r="D28" s="28">
        <f t="shared" si="2"/>
        <v>25.160565612500001</v>
      </c>
      <c r="E28" s="28">
        <f>VLOOKUP(A28,'Annexe 1'!$A$10:$B$111,2,FALSE)</f>
        <v>1272.7638499999998</v>
      </c>
      <c r="F28" s="9"/>
      <c r="G28" s="9"/>
      <c r="H28" s="9"/>
      <c r="I28" s="108"/>
      <c r="J28" s="9"/>
      <c r="K28" s="9"/>
      <c r="L28" s="9"/>
      <c r="M28" s="9"/>
      <c r="N28" s="108"/>
      <c r="O28" s="9"/>
      <c r="P28" s="106"/>
    </row>
    <row r="29" spans="1:16" x14ac:dyDescent="0.2">
      <c r="A29" s="157" t="s">
        <v>19</v>
      </c>
      <c r="B29" s="15">
        <f>E29</f>
        <v>534.73704999999995</v>
      </c>
      <c r="C29" s="15" t="s">
        <v>114</v>
      </c>
      <c r="D29" s="15">
        <f t="shared" si="2"/>
        <v>13.368426249999999</v>
      </c>
      <c r="E29" s="15">
        <f>VLOOKUP(A29,'Annexe 1'!$A$10:$B$111,2,FALSE)</f>
        <v>534.73704999999995</v>
      </c>
      <c r="F29" s="9"/>
      <c r="G29" s="9"/>
      <c r="H29" s="9"/>
      <c r="I29" s="108"/>
      <c r="J29" s="9"/>
      <c r="K29" s="9"/>
      <c r="L29" s="9"/>
      <c r="M29" s="9"/>
      <c r="N29" s="108"/>
      <c r="O29" s="9"/>
      <c r="P29" s="106"/>
    </row>
    <row r="30" spans="1:16" x14ac:dyDescent="0.2">
      <c r="A30" s="156" t="s">
        <v>20</v>
      </c>
      <c r="B30" s="28">
        <f>$H$4+($H$5*(E30-$H$4))</f>
        <v>1031.3103229999999</v>
      </c>
      <c r="C30" s="28">
        <f>2*(E30-B30)</f>
        <v>617.43515399999978</v>
      </c>
      <c r="D30" s="28">
        <f t="shared" si="2"/>
        <v>25.782758074999997</v>
      </c>
      <c r="E30" s="28">
        <f>VLOOKUP(A30,'Annexe 1'!$A$10:$B$111,2,FALSE)</f>
        <v>1340.0278999999998</v>
      </c>
      <c r="F30" s="9"/>
      <c r="G30" s="9"/>
      <c r="H30" s="9"/>
      <c r="I30" s="108"/>
      <c r="J30" s="9"/>
      <c r="K30" s="9"/>
      <c r="L30" s="9"/>
      <c r="M30" s="9"/>
      <c r="N30" s="108"/>
      <c r="O30" s="9"/>
      <c r="P30" s="106"/>
    </row>
    <row r="31" spans="1:16" x14ac:dyDescent="0.2">
      <c r="A31" s="157" t="s">
        <v>21</v>
      </c>
      <c r="B31" s="15">
        <f>E31</f>
        <v>534.73704999999995</v>
      </c>
      <c r="C31" s="15" t="s">
        <v>114</v>
      </c>
      <c r="D31" s="15">
        <f t="shared" si="2"/>
        <v>13.368426249999999</v>
      </c>
      <c r="E31" s="15">
        <f>VLOOKUP(A31,'Annexe 1'!$A$10:$B$111,2,FALSE)</f>
        <v>534.73704999999995</v>
      </c>
      <c r="F31" s="9"/>
      <c r="G31" s="9"/>
      <c r="H31" s="9"/>
      <c r="I31" s="108"/>
      <c r="J31" s="9"/>
      <c r="K31" s="9"/>
      <c r="L31" s="9"/>
      <c r="M31" s="9"/>
      <c r="N31" s="108"/>
      <c r="O31" s="9"/>
      <c r="P31" s="106"/>
    </row>
    <row r="32" spans="1:16" x14ac:dyDescent="0.2">
      <c r="A32" s="156" t="s">
        <v>23</v>
      </c>
      <c r="B32" s="28">
        <f>$H$4+($H$5*(E32-$H$4))</f>
        <v>929.07434649999993</v>
      </c>
      <c r="C32" s="28">
        <f>2*(E32-B32)</f>
        <v>269.28020700000002</v>
      </c>
      <c r="D32" s="28">
        <f t="shared" si="2"/>
        <v>23.2268586625</v>
      </c>
      <c r="E32" s="28">
        <f>VLOOKUP(A32,'Annexe 1'!$A$10:$B$111,2,FALSE)</f>
        <v>1063.7144499999999</v>
      </c>
      <c r="F32" s="9"/>
      <c r="G32" s="9"/>
      <c r="H32" s="9"/>
      <c r="I32" s="108"/>
      <c r="J32" s="9"/>
      <c r="K32" s="9"/>
      <c r="L32" s="9"/>
      <c r="M32" s="9"/>
      <c r="N32" s="108"/>
      <c r="O32" s="9"/>
      <c r="P32" s="106"/>
    </row>
    <row r="33" spans="1:16" x14ac:dyDescent="0.2">
      <c r="A33" s="157" t="s">
        <v>24</v>
      </c>
      <c r="B33" s="15">
        <f>$H$4+($H$5*(E33-$H$4))</f>
        <v>1031.3103229999999</v>
      </c>
      <c r="C33" s="15">
        <f>2*(E33-B33)</f>
        <v>617.43515399999978</v>
      </c>
      <c r="D33" s="15">
        <f t="shared" si="2"/>
        <v>25.782758074999997</v>
      </c>
      <c r="E33" s="15">
        <f>VLOOKUP(A33,'Annexe 1'!$A$10:$B$111,2,FALSE)</f>
        <v>1340.0278999999998</v>
      </c>
      <c r="F33" s="9"/>
      <c r="G33" s="9"/>
      <c r="H33" s="9"/>
      <c r="I33" s="108"/>
      <c r="J33" s="9"/>
      <c r="K33" s="9"/>
      <c r="L33" s="9"/>
      <c r="M33" s="9"/>
      <c r="N33" s="108"/>
      <c r="O33" s="9"/>
      <c r="P33" s="106"/>
    </row>
    <row r="34" spans="1:16" x14ac:dyDescent="0.2">
      <c r="A34" s="156" t="s">
        <v>25</v>
      </c>
      <c r="B34" s="28">
        <f>$H$4+($H$5*(E34-$H$4))</f>
        <v>950.54453999999998</v>
      </c>
      <c r="C34" s="28">
        <f>2*(E34-B34)</f>
        <v>342.39491999999996</v>
      </c>
      <c r="D34" s="28">
        <f t="shared" si="2"/>
        <v>23.763613499999998</v>
      </c>
      <c r="E34" s="28">
        <f>VLOOKUP(A34,'Annexe 1'!$A$10:$B$111,2,FALSE)</f>
        <v>1121.742</v>
      </c>
      <c r="F34" s="9"/>
      <c r="G34" s="9"/>
      <c r="H34" s="9"/>
      <c r="I34" s="108"/>
      <c r="J34" s="9"/>
      <c r="K34" s="9"/>
      <c r="L34" s="9"/>
      <c r="M34" s="9"/>
      <c r="N34" s="108"/>
      <c r="O34" s="9"/>
      <c r="P34" s="106"/>
    </row>
    <row r="35" spans="1:16" x14ac:dyDescent="0.2">
      <c r="A35" s="156" t="s">
        <v>26</v>
      </c>
      <c r="B35" s="28">
        <f>E35</f>
        <v>534.73704999999995</v>
      </c>
      <c r="C35" s="28" t="s">
        <v>114</v>
      </c>
      <c r="D35" s="28">
        <f t="shared" si="2"/>
        <v>13.368426249999999</v>
      </c>
      <c r="E35" s="28">
        <f>VLOOKUP(A35,'Annexe 1'!$A$10:$B$111,2,FALSE)</f>
        <v>534.73704999999995</v>
      </c>
      <c r="F35" s="9"/>
      <c r="G35" s="9"/>
      <c r="H35" s="9"/>
      <c r="I35" s="108"/>
      <c r="J35" s="9"/>
      <c r="K35" s="9"/>
      <c r="L35" s="9"/>
      <c r="M35" s="9"/>
      <c r="N35" s="108"/>
      <c r="O35" s="9"/>
      <c r="P35" s="106"/>
    </row>
    <row r="36" spans="1:16" x14ac:dyDescent="0.2">
      <c r="A36" s="157" t="s">
        <v>22</v>
      </c>
      <c r="B36" s="15">
        <f>$H$4+($H$5*(E36-$H$4))</f>
        <v>1008.4581055</v>
      </c>
      <c r="C36" s="15">
        <f>2*(E36-B36)</f>
        <v>539.61408899999992</v>
      </c>
      <c r="D36" s="15">
        <f t="shared" si="2"/>
        <v>25.211452637499999</v>
      </c>
      <c r="E36" s="15">
        <f>VLOOKUP(A36,'Annexe 1'!$A$10:$B$111,2,FALSE)</f>
        <v>1278.2651499999999</v>
      </c>
      <c r="F36" s="9"/>
      <c r="G36" s="9"/>
      <c r="H36" s="9"/>
      <c r="I36" s="108"/>
      <c r="J36" s="9"/>
      <c r="K36" s="9"/>
      <c r="L36" s="9"/>
      <c r="M36" s="9"/>
      <c r="N36" s="108"/>
      <c r="O36" s="9"/>
      <c r="P36" s="106"/>
    </row>
    <row r="37" spans="1:16" x14ac:dyDescent="0.2">
      <c r="A37" s="156" t="s">
        <v>27</v>
      </c>
      <c r="B37" s="28">
        <f>E37</f>
        <v>534.73704999999995</v>
      </c>
      <c r="C37" s="28" t="s">
        <v>114</v>
      </c>
      <c r="D37" s="28">
        <f t="shared" si="2"/>
        <v>13.368426249999999</v>
      </c>
      <c r="E37" s="28">
        <f>VLOOKUP(A37,'Annexe 1'!$A$10:$B$111,2,FALSE)</f>
        <v>534.73704999999995</v>
      </c>
      <c r="F37" s="9"/>
      <c r="G37" s="9"/>
      <c r="H37" s="9"/>
      <c r="I37" s="108"/>
      <c r="J37" s="9"/>
      <c r="K37" s="9"/>
      <c r="L37" s="9"/>
      <c r="M37" s="9"/>
      <c r="N37" s="108"/>
      <c r="O37" s="9"/>
      <c r="P37" s="106"/>
    </row>
    <row r="38" spans="1:16" x14ac:dyDescent="0.2">
      <c r="A38" s="157" t="s">
        <v>28</v>
      </c>
      <c r="B38" s="15">
        <f>E38</f>
        <v>534.73704999999995</v>
      </c>
      <c r="C38" s="15" t="s">
        <v>114</v>
      </c>
      <c r="D38" s="15">
        <f t="shared" si="2"/>
        <v>13.368426249999999</v>
      </c>
      <c r="E38" s="15">
        <f>VLOOKUP(A38,'Annexe 1'!$A$10:$B$111,2,FALSE)</f>
        <v>534.73704999999995</v>
      </c>
      <c r="F38" s="9"/>
      <c r="G38" s="9"/>
      <c r="H38" s="9"/>
      <c r="I38" s="108"/>
      <c r="J38" s="9"/>
      <c r="K38" s="9"/>
      <c r="L38" s="9"/>
      <c r="M38" s="9"/>
      <c r="N38" s="108"/>
      <c r="O38" s="9"/>
      <c r="P38" s="106"/>
    </row>
    <row r="39" spans="1:16" x14ac:dyDescent="0.2">
      <c r="A39" s="156" t="s">
        <v>29</v>
      </c>
      <c r="B39" s="28">
        <f t="shared" ref="B39:B70" si="3">$H$4+($H$5*(E39-$H$4))</f>
        <v>1316.3677950000001</v>
      </c>
      <c r="C39" s="28">
        <f t="shared" ref="C39:C70" si="4">2*(E39-B39)</f>
        <v>1588.1714099999999</v>
      </c>
      <c r="D39" s="28">
        <f t="shared" si="2"/>
        <v>32.909194875000004</v>
      </c>
      <c r="E39" s="28">
        <f>VLOOKUP(A39,'Annexe 1'!$A$10:$B$111,2,FALSE)</f>
        <v>2110.4535000000001</v>
      </c>
      <c r="F39" s="9"/>
      <c r="G39" s="9"/>
      <c r="H39" s="9"/>
      <c r="I39" s="108"/>
      <c r="J39" s="9"/>
      <c r="K39" s="9"/>
      <c r="L39" s="9"/>
      <c r="M39" s="9"/>
      <c r="N39" s="108"/>
      <c r="O39" s="9"/>
      <c r="P39" s="106"/>
    </row>
    <row r="40" spans="1:16" x14ac:dyDescent="0.2">
      <c r="A40" s="157" t="s">
        <v>30</v>
      </c>
      <c r="B40" s="15">
        <f t="shared" si="3"/>
        <v>1182.1950465</v>
      </c>
      <c r="C40" s="15">
        <f t="shared" si="4"/>
        <v>1131.2588069999997</v>
      </c>
      <c r="D40" s="15">
        <f t="shared" si="2"/>
        <v>29.554876162500001</v>
      </c>
      <c r="E40" s="15">
        <f>VLOOKUP(A40,'Annexe 1'!$A$10:$B$111,2,FALSE)</f>
        <v>1747.8244499999998</v>
      </c>
      <c r="F40" s="9"/>
      <c r="G40" s="9"/>
      <c r="H40" s="9"/>
      <c r="I40" s="108"/>
      <c r="J40" s="9"/>
      <c r="K40" s="9"/>
      <c r="L40" s="9"/>
      <c r="M40" s="9"/>
      <c r="N40" s="108"/>
      <c r="O40" s="9"/>
      <c r="P40" s="106"/>
    </row>
    <row r="41" spans="1:16" x14ac:dyDescent="0.2">
      <c r="A41" s="156" t="s">
        <v>31</v>
      </c>
      <c r="B41" s="28">
        <f t="shared" si="3"/>
        <v>1249.6212934999999</v>
      </c>
      <c r="C41" s="28">
        <f t="shared" si="4"/>
        <v>1360.8725130000003</v>
      </c>
      <c r="D41" s="28">
        <f t="shared" si="2"/>
        <v>31.240532337499996</v>
      </c>
      <c r="E41" s="28">
        <f>VLOOKUP(A41,'Annexe 1'!$A$10:$B$111,2,FALSE)</f>
        <v>1930.05755</v>
      </c>
      <c r="F41" s="9"/>
      <c r="G41" s="9"/>
      <c r="H41" s="9"/>
      <c r="I41" s="108"/>
      <c r="J41" s="9"/>
      <c r="K41" s="9"/>
      <c r="L41" s="9"/>
      <c r="M41" s="9"/>
      <c r="N41" s="108"/>
      <c r="O41" s="9"/>
      <c r="P41" s="106"/>
    </row>
    <row r="42" spans="1:16" x14ac:dyDescent="0.2">
      <c r="A42" s="157" t="s">
        <v>32</v>
      </c>
      <c r="B42" s="15">
        <f t="shared" si="3"/>
        <v>931.53795449999996</v>
      </c>
      <c r="C42" s="15">
        <f t="shared" si="4"/>
        <v>277.66979100000003</v>
      </c>
      <c r="D42" s="15">
        <f t="shared" si="2"/>
        <v>23.288448862499997</v>
      </c>
      <c r="E42" s="15">
        <f>VLOOKUP(A42,'Annexe 1'!$A$10:$B$111,2,FALSE)</f>
        <v>1070.37285</v>
      </c>
      <c r="F42" s="9"/>
      <c r="G42" s="9"/>
      <c r="H42" s="9"/>
      <c r="I42" s="108"/>
      <c r="J42" s="9"/>
      <c r="K42" s="9"/>
      <c r="L42" s="9"/>
      <c r="M42" s="9"/>
      <c r="N42" s="108"/>
      <c r="O42" s="9"/>
      <c r="P42" s="106"/>
    </row>
    <row r="43" spans="1:16" x14ac:dyDescent="0.2">
      <c r="A43" s="156" t="s">
        <v>33</v>
      </c>
      <c r="B43" s="28">
        <f t="shared" si="3"/>
        <v>1020.501994</v>
      </c>
      <c r="C43" s="28">
        <f t="shared" si="4"/>
        <v>580.62841199999957</v>
      </c>
      <c r="D43" s="28">
        <f t="shared" si="2"/>
        <v>25.512549849999999</v>
      </c>
      <c r="E43" s="28">
        <f>VLOOKUP(A43,'Annexe 1'!$A$10:$B$111,2,FALSE)</f>
        <v>1310.8161999999998</v>
      </c>
      <c r="F43" s="9"/>
      <c r="G43" s="9"/>
      <c r="H43" s="9"/>
      <c r="I43" s="108"/>
      <c r="J43" s="9"/>
      <c r="K43" s="9"/>
      <c r="L43" s="9"/>
      <c r="M43" s="9"/>
      <c r="N43" s="108"/>
      <c r="O43" s="9"/>
      <c r="P43" s="106"/>
    </row>
    <row r="44" spans="1:16" x14ac:dyDescent="0.2">
      <c r="A44" s="157" t="s">
        <v>34</v>
      </c>
      <c r="B44" s="15">
        <f t="shared" si="3"/>
        <v>1091.345746</v>
      </c>
      <c r="C44" s="15">
        <f t="shared" si="4"/>
        <v>821.88010799999984</v>
      </c>
      <c r="D44" s="15">
        <f t="shared" ref="D44:D75" si="5">B44/40</f>
        <v>27.283643649999998</v>
      </c>
      <c r="E44" s="15">
        <f>VLOOKUP(A44,'Annexe 1'!$A$10:$B$111,2,FALSE)</f>
        <v>1502.2857999999999</v>
      </c>
      <c r="F44" s="9"/>
      <c r="G44" s="9"/>
      <c r="H44" s="9"/>
      <c r="I44" s="108"/>
      <c r="J44" s="9"/>
      <c r="K44" s="9"/>
      <c r="L44" s="9"/>
      <c r="M44" s="9"/>
      <c r="N44" s="108"/>
      <c r="O44" s="9"/>
      <c r="P44" s="106"/>
    </row>
    <row r="45" spans="1:16" x14ac:dyDescent="0.2">
      <c r="A45" s="156" t="s">
        <v>35</v>
      </c>
      <c r="B45" s="28">
        <f t="shared" si="3"/>
        <v>1249.6212934999999</v>
      </c>
      <c r="C45" s="28">
        <f t="shared" si="4"/>
        <v>1360.8725130000003</v>
      </c>
      <c r="D45" s="28">
        <f t="shared" si="5"/>
        <v>31.240532337499996</v>
      </c>
      <c r="E45" s="28">
        <f>VLOOKUP(A45,'Annexe 1'!$A$10:$B$111,2,FALSE)</f>
        <v>1930.05755</v>
      </c>
      <c r="F45" s="9"/>
      <c r="G45" s="9"/>
      <c r="H45" s="9"/>
      <c r="I45" s="108"/>
      <c r="J45" s="9"/>
      <c r="K45" s="9"/>
      <c r="L45" s="9"/>
      <c r="M45" s="9"/>
      <c r="N45" s="108"/>
      <c r="O45" s="9"/>
      <c r="P45" s="106"/>
    </row>
    <row r="46" spans="1:16" x14ac:dyDescent="0.2">
      <c r="A46" s="157" t="s">
        <v>36</v>
      </c>
      <c r="B46" s="15">
        <f t="shared" si="3"/>
        <v>1020.501994</v>
      </c>
      <c r="C46" s="15">
        <f t="shared" si="4"/>
        <v>580.62841199999957</v>
      </c>
      <c r="D46" s="15">
        <f t="shared" si="5"/>
        <v>25.512549849999999</v>
      </c>
      <c r="E46" s="15">
        <f>VLOOKUP(A46,'Annexe 1'!$A$10:$B$111,2,FALSE)</f>
        <v>1310.8161999999998</v>
      </c>
      <c r="F46" s="9"/>
      <c r="G46" s="9"/>
      <c r="H46" s="9"/>
      <c r="I46" s="108"/>
      <c r="J46" s="9"/>
      <c r="K46" s="9"/>
      <c r="L46" s="9"/>
      <c r="M46" s="9"/>
      <c r="N46" s="108"/>
      <c r="O46" s="9"/>
      <c r="P46" s="106"/>
    </row>
    <row r="47" spans="1:16" x14ac:dyDescent="0.2">
      <c r="A47" s="156" t="s">
        <v>37</v>
      </c>
      <c r="B47" s="28">
        <f t="shared" si="3"/>
        <v>1542.5052274999998</v>
      </c>
      <c r="C47" s="28">
        <f t="shared" si="4"/>
        <v>2358.2610450000002</v>
      </c>
      <c r="D47" s="28">
        <f t="shared" si="5"/>
        <v>38.562630687499997</v>
      </c>
      <c r="E47" s="28">
        <f>VLOOKUP(A47,'Annexe 1'!$A$10:$B$111,2,FALSE)</f>
        <v>2721.6357499999999</v>
      </c>
      <c r="F47" s="9"/>
      <c r="G47" s="9"/>
      <c r="H47" s="9"/>
      <c r="I47" s="108"/>
      <c r="J47" s="9"/>
      <c r="K47" s="9"/>
      <c r="L47" s="9"/>
      <c r="M47" s="9"/>
      <c r="N47" s="108"/>
      <c r="O47" s="9"/>
      <c r="P47" s="106"/>
    </row>
    <row r="48" spans="1:16" x14ac:dyDescent="0.2">
      <c r="A48" s="157" t="s">
        <v>38</v>
      </c>
      <c r="B48" s="15">
        <f t="shared" si="3"/>
        <v>1003.7825079999999</v>
      </c>
      <c r="C48" s="15">
        <f t="shared" si="4"/>
        <v>523.69178399999987</v>
      </c>
      <c r="D48" s="15">
        <f t="shared" si="5"/>
        <v>25.094562699999997</v>
      </c>
      <c r="E48" s="15">
        <f>VLOOKUP(A48,'Annexe 1'!$A$10:$B$111,2,FALSE)</f>
        <v>1265.6283999999998</v>
      </c>
      <c r="F48" s="9"/>
      <c r="G48" s="9"/>
      <c r="H48" s="9"/>
      <c r="I48" s="108"/>
      <c r="J48" s="9"/>
      <c r="K48" s="9"/>
      <c r="L48" s="9"/>
      <c r="M48" s="9"/>
      <c r="N48" s="108"/>
      <c r="O48" s="9"/>
      <c r="P48" s="106"/>
    </row>
    <row r="49" spans="1:16" x14ac:dyDescent="0.2">
      <c r="A49" s="156" t="s">
        <v>39</v>
      </c>
      <c r="B49" s="28">
        <f t="shared" si="3"/>
        <v>983.93469049999999</v>
      </c>
      <c r="C49" s="28">
        <f t="shared" si="4"/>
        <v>456.10191899999973</v>
      </c>
      <c r="D49" s="28">
        <f t="shared" si="5"/>
        <v>24.598367262499998</v>
      </c>
      <c r="E49" s="28">
        <f>VLOOKUP(A49,'Annexe 1'!$A$10:$B$111,2,FALSE)</f>
        <v>1211.9856499999999</v>
      </c>
      <c r="F49" s="9"/>
      <c r="G49" s="9"/>
      <c r="H49" s="9"/>
      <c r="I49" s="108"/>
      <c r="J49" s="9"/>
      <c r="K49" s="9"/>
      <c r="L49" s="9"/>
      <c r="M49" s="9"/>
      <c r="N49" s="108"/>
      <c r="O49" s="9"/>
      <c r="P49" s="106"/>
    </row>
    <row r="50" spans="1:16" x14ac:dyDescent="0.2">
      <c r="A50" s="157" t="s">
        <v>40</v>
      </c>
      <c r="B50" s="15">
        <f t="shared" si="3"/>
        <v>1003.7825079999999</v>
      </c>
      <c r="C50" s="15">
        <f t="shared" si="4"/>
        <v>523.69178399999987</v>
      </c>
      <c r="D50" s="15">
        <f t="shared" si="5"/>
        <v>25.094562699999997</v>
      </c>
      <c r="E50" s="15">
        <f>VLOOKUP(A50,'Annexe 1'!$A$10:$B$111,2,FALSE)</f>
        <v>1265.6283999999998</v>
      </c>
      <c r="F50" s="9"/>
      <c r="G50" s="9"/>
      <c r="H50" s="9"/>
      <c r="I50" s="108"/>
      <c r="J50" s="9"/>
      <c r="K50" s="9"/>
      <c r="L50" s="9"/>
      <c r="M50" s="9"/>
      <c r="N50" s="108"/>
      <c r="O50" s="9"/>
      <c r="P50" s="106"/>
    </row>
    <row r="51" spans="1:16" x14ac:dyDescent="0.2">
      <c r="A51" s="156" t="s">
        <v>41</v>
      </c>
      <c r="B51" s="28">
        <f t="shared" si="3"/>
        <v>983.93469049999999</v>
      </c>
      <c r="C51" s="28">
        <f t="shared" si="4"/>
        <v>456.10191899999973</v>
      </c>
      <c r="D51" s="28">
        <f t="shared" si="5"/>
        <v>24.598367262499998</v>
      </c>
      <c r="E51" s="28">
        <f>VLOOKUP(A51,'Annexe 1'!$A$10:$B$111,2,FALSE)</f>
        <v>1211.9856499999999</v>
      </c>
      <c r="F51" s="9"/>
      <c r="G51" s="9"/>
      <c r="H51" s="9"/>
      <c r="I51" s="108"/>
      <c r="J51" s="9"/>
      <c r="K51" s="9"/>
      <c r="L51" s="9"/>
      <c r="M51" s="9"/>
      <c r="N51" s="108"/>
      <c r="O51" s="9"/>
      <c r="P51" s="106"/>
    </row>
    <row r="52" spans="1:16" x14ac:dyDescent="0.2">
      <c r="A52" s="157" t="s">
        <v>42</v>
      </c>
      <c r="B52" s="15">
        <f t="shared" si="3"/>
        <v>1024.347626</v>
      </c>
      <c r="C52" s="15">
        <f t="shared" si="4"/>
        <v>593.72434799999974</v>
      </c>
      <c r="D52" s="15">
        <f t="shared" si="5"/>
        <v>25.60869065</v>
      </c>
      <c r="E52" s="15">
        <f>VLOOKUP(A52,'Annexe 1'!$A$10:$B$111,2,FALSE)</f>
        <v>1321.2097999999999</v>
      </c>
      <c r="F52" s="9"/>
      <c r="G52" s="9"/>
      <c r="H52" s="9"/>
      <c r="I52" s="108"/>
      <c r="J52" s="9"/>
      <c r="K52" s="9"/>
      <c r="L52" s="9"/>
      <c r="M52" s="9"/>
      <c r="N52" s="108"/>
      <c r="O52" s="9"/>
      <c r="P52" s="106"/>
    </row>
    <row r="53" spans="1:16" x14ac:dyDescent="0.2">
      <c r="A53" s="156" t="s">
        <v>43</v>
      </c>
      <c r="B53" s="28">
        <f t="shared" si="3"/>
        <v>1024.6518215000001</v>
      </c>
      <c r="C53" s="28">
        <f t="shared" si="4"/>
        <v>594.76025699999991</v>
      </c>
      <c r="D53" s="28">
        <f t="shared" si="5"/>
        <v>25.616295537500001</v>
      </c>
      <c r="E53" s="28">
        <f>VLOOKUP(A53,'Annexe 1'!$A$10:$B$111,2,FALSE)</f>
        <v>1322.0319500000001</v>
      </c>
      <c r="F53" s="9"/>
      <c r="G53" s="9"/>
      <c r="H53" s="9"/>
      <c r="I53" s="108"/>
      <c r="J53" s="9"/>
      <c r="K53" s="9"/>
      <c r="L53" s="9"/>
      <c r="M53" s="9"/>
      <c r="N53" s="108"/>
      <c r="O53" s="9"/>
      <c r="P53" s="106"/>
    </row>
    <row r="54" spans="1:16" x14ac:dyDescent="0.2">
      <c r="A54" s="157" t="s">
        <v>44</v>
      </c>
      <c r="B54" s="15">
        <f t="shared" si="3"/>
        <v>1213.7299799999998</v>
      </c>
      <c r="C54" s="15">
        <f t="shared" si="4"/>
        <v>1238.6480399999996</v>
      </c>
      <c r="D54" s="15">
        <f t="shared" si="5"/>
        <v>30.343249499999995</v>
      </c>
      <c r="E54" s="15">
        <f>VLOOKUP(A54,'Annexe 1'!$A$10:$B$111,2,FALSE)</f>
        <v>1833.0539999999996</v>
      </c>
      <c r="F54" s="9"/>
      <c r="G54" s="9"/>
      <c r="H54" s="9"/>
      <c r="I54" s="108"/>
      <c r="J54" s="9"/>
      <c r="K54" s="9"/>
      <c r="L54" s="9"/>
      <c r="M54" s="9"/>
      <c r="N54" s="108"/>
      <c r="O54" s="9"/>
      <c r="P54" s="106"/>
    </row>
    <row r="55" spans="1:16" x14ac:dyDescent="0.2">
      <c r="A55" s="156" t="s">
        <v>45</v>
      </c>
      <c r="B55" s="28">
        <f t="shared" si="3"/>
        <v>1148.3129254999999</v>
      </c>
      <c r="C55" s="28">
        <f t="shared" si="4"/>
        <v>1015.8764489999999</v>
      </c>
      <c r="D55" s="28">
        <f t="shared" si="5"/>
        <v>28.707823137499997</v>
      </c>
      <c r="E55" s="28">
        <f>VLOOKUP(A55,'Annexe 1'!$A$10:$B$111,2,FALSE)</f>
        <v>1656.2511499999998</v>
      </c>
      <c r="F55" s="9"/>
      <c r="G55" s="9"/>
      <c r="H55" s="9"/>
      <c r="I55" s="108"/>
      <c r="J55" s="9"/>
      <c r="K55" s="9"/>
      <c r="L55" s="9"/>
      <c r="M55" s="9"/>
      <c r="N55" s="108"/>
      <c r="O55" s="9"/>
      <c r="P55" s="106"/>
    </row>
    <row r="56" spans="1:16" x14ac:dyDescent="0.2">
      <c r="A56" s="157" t="s">
        <v>46</v>
      </c>
      <c r="B56" s="15">
        <f t="shared" si="3"/>
        <v>1249.6212934999999</v>
      </c>
      <c r="C56" s="15">
        <f t="shared" si="4"/>
        <v>1360.8725130000003</v>
      </c>
      <c r="D56" s="15">
        <f t="shared" si="5"/>
        <v>31.240532337499996</v>
      </c>
      <c r="E56" s="15">
        <f>VLOOKUP(A56,'Annexe 1'!$A$10:$B$111,2,FALSE)</f>
        <v>1930.05755</v>
      </c>
      <c r="F56" s="9"/>
      <c r="G56" s="9"/>
      <c r="H56" s="9"/>
      <c r="I56" s="108"/>
      <c r="J56" s="9"/>
      <c r="K56" s="9"/>
      <c r="L56" s="9"/>
      <c r="M56" s="9"/>
      <c r="N56" s="108"/>
      <c r="O56" s="9"/>
      <c r="P56" s="106"/>
    </row>
    <row r="57" spans="1:16" x14ac:dyDescent="0.2">
      <c r="A57" s="156" t="s">
        <v>47</v>
      </c>
      <c r="B57" s="28">
        <f t="shared" si="3"/>
        <v>1007.6732060000001</v>
      </c>
      <c r="C57" s="28">
        <f t="shared" si="4"/>
        <v>536.94118800000001</v>
      </c>
      <c r="D57" s="28">
        <f t="shared" si="5"/>
        <v>25.191830150000001</v>
      </c>
      <c r="E57" s="28">
        <f>VLOOKUP(A57,'Annexe 1'!$A$10:$B$111,2,FALSE)</f>
        <v>1276.1438000000001</v>
      </c>
      <c r="F57" s="9"/>
      <c r="G57" s="9"/>
      <c r="H57" s="9"/>
      <c r="I57" s="108"/>
      <c r="J57" s="9"/>
      <c r="K57" s="9"/>
      <c r="L57" s="9"/>
      <c r="M57" s="9"/>
      <c r="N57" s="108"/>
      <c r="O57" s="9"/>
      <c r="P57" s="106"/>
    </row>
    <row r="58" spans="1:16" x14ac:dyDescent="0.2">
      <c r="A58" s="157" t="s">
        <v>48</v>
      </c>
      <c r="B58" s="15">
        <f t="shared" si="3"/>
        <v>1024.7419534999999</v>
      </c>
      <c r="C58" s="15">
        <f t="shared" si="4"/>
        <v>595.06719299999986</v>
      </c>
      <c r="D58" s="15">
        <f t="shared" si="5"/>
        <v>25.618548837499997</v>
      </c>
      <c r="E58" s="15">
        <f>VLOOKUP(A58,'Annexe 1'!$A$10:$B$111,2,FALSE)</f>
        <v>1322.2755499999998</v>
      </c>
      <c r="F58" s="9"/>
      <c r="G58" s="9"/>
      <c r="H58" s="9"/>
      <c r="I58" s="108"/>
      <c r="J58" s="9"/>
      <c r="K58" s="9"/>
      <c r="L58" s="9"/>
      <c r="M58" s="9"/>
      <c r="N58" s="108"/>
      <c r="O58" s="9"/>
      <c r="P58" s="106"/>
    </row>
    <row r="59" spans="1:16" x14ac:dyDescent="0.2">
      <c r="A59" s="156" t="s">
        <v>49</v>
      </c>
      <c r="B59" s="28">
        <f t="shared" si="3"/>
        <v>1024.6518215000001</v>
      </c>
      <c r="C59" s="28">
        <f t="shared" si="4"/>
        <v>594.76025699999991</v>
      </c>
      <c r="D59" s="28">
        <f t="shared" si="5"/>
        <v>25.616295537500001</v>
      </c>
      <c r="E59" s="28">
        <f>VLOOKUP(A59,'Annexe 1'!$A$10:$B$111,2,FALSE)</f>
        <v>1322.0319500000001</v>
      </c>
      <c r="F59" s="9"/>
      <c r="G59" s="9"/>
      <c r="H59" s="9"/>
      <c r="I59" s="108"/>
      <c r="J59" s="9"/>
      <c r="K59" s="9"/>
      <c r="L59" s="9"/>
      <c r="M59" s="9"/>
      <c r="N59" s="108"/>
      <c r="O59" s="9"/>
      <c r="P59" s="106"/>
    </row>
    <row r="60" spans="1:16" x14ac:dyDescent="0.2">
      <c r="A60" s="157" t="s">
        <v>50</v>
      </c>
      <c r="B60" s="15">
        <f t="shared" si="3"/>
        <v>1024.6518215000001</v>
      </c>
      <c r="C60" s="15">
        <f t="shared" si="4"/>
        <v>594.76025699999991</v>
      </c>
      <c r="D60" s="15">
        <f t="shared" si="5"/>
        <v>25.616295537500001</v>
      </c>
      <c r="E60" s="15">
        <f>VLOOKUP(A60,'Annexe 1'!$A$10:$B$111,2,FALSE)</f>
        <v>1322.0319500000001</v>
      </c>
      <c r="F60" s="9"/>
      <c r="G60" s="9"/>
      <c r="H60" s="9"/>
      <c r="I60" s="108"/>
      <c r="J60" s="9"/>
      <c r="K60" s="9"/>
      <c r="L60" s="9"/>
      <c r="M60" s="9"/>
      <c r="N60" s="108"/>
      <c r="O60" s="9"/>
      <c r="P60" s="106"/>
    </row>
    <row r="61" spans="1:16" x14ac:dyDescent="0.2">
      <c r="A61" s="156" t="s">
        <v>51</v>
      </c>
      <c r="B61" s="28">
        <f t="shared" si="3"/>
        <v>1020.501994</v>
      </c>
      <c r="C61" s="28">
        <f t="shared" si="4"/>
        <v>580.62841199999957</v>
      </c>
      <c r="D61" s="28">
        <f t="shared" si="5"/>
        <v>25.512549849999999</v>
      </c>
      <c r="E61" s="28">
        <f>VLOOKUP(A61,'Annexe 1'!$A$10:$B$111,2,FALSE)</f>
        <v>1310.8161999999998</v>
      </c>
      <c r="F61" s="9"/>
      <c r="G61" s="9"/>
      <c r="H61" s="9"/>
      <c r="I61" s="108"/>
      <c r="J61" s="9"/>
      <c r="K61" s="9"/>
      <c r="L61" s="9"/>
      <c r="M61" s="9"/>
      <c r="N61" s="108"/>
      <c r="O61" s="9"/>
      <c r="P61" s="106"/>
    </row>
    <row r="62" spans="1:16" x14ac:dyDescent="0.2">
      <c r="A62" s="157" t="s">
        <v>52</v>
      </c>
      <c r="B62" s="15">
        <f t="shared" si="3"/>
        <v>929.07434649999993</v>
      </c>
      <c r="C62" s="15">
        <f t="shared" si="4"/>
        <v>269.28020700000002</v>
      </c>
      <c r="D62" s="15">
        <f t="shared" si="5"/>
        <v>23.2268586625</v>
      </c>
      <c r="E62" s="15">
        <f>VLOOKUP(A62,'Annexe 1'!$A$10:$B$111,2,FALSE)</f>
        <v>1063.7144499999999</v>
      </c>
      <c r="F62" s="9"/>
      <c r="G62" s="9"/>
      <c r="H62" s="9"/>
      <c r="I62" s="108"/>
      <c r="J62" s="9"/>
      <c r="K62" s="9"/>
      <c r="L62" s="9"/>
      <c r="M62" s="9"/>
      <c r="N62" s="108"/>
      <c r="O62" s="9"/>
      <c r="P62" s="106"/>
    </row>
    <row r="63" spans="1:16" x14ac:dyDescent="0.2">
      <c r="A63" s="156" t="s">
        <v>53</v>
      </c>
      <c r="B63" s="28">
        <f t="shared" si="3"/>
        <v>937.86597199999994</v>
      </c>
      <c r="C63" s="28">
        <f t="shared" si="4"/>
        <v>299.21925599999963</v>
      </c>
      <c r="D63" s="28">
        <f t="shared" si="5"/>
        <v>23.446649299999997</v>
      </c>
      <c r="E63" s="28">
        <f>VLOOKUP(A63,'Annexe 1'!$A$10:$B$111,2,FALSE)</f>
        <v>1087.4755999999998</v>
      </c>
      <c r="F63" s="9"/>
      <c r="G63" s="9"/>
      <c r="H63" s="9"/>
      <c r="I63" s="108"/>
      <c r="J63" s="9"/>
      <c r="K63" s="9"/>
      <c r="L63" s="9"/>
      <c r="M63" s="9"/>
      <c r="N63" s="108"/>
      <c r="O63" s="9"/>
      <c r="P63" s="106"/>
    </row>
    <row r="64" spans="1:16" x14ac:dyDescent="0.2">
      <c r="A64" s="157" t="s">
        <v>54</v>
      </c>
      <c r="B64" s="15">
        <f t="shared" si="3"/>
        <v>1182.1950465</v>
      </c>
      <c r="C64" s="15">
        <f t="shared" si="4"/>
        <v>1131.2588069999997</v>
      </c>
      <c r="D64" s="15">
        <f t="shared" si="5"/>
        <v>29.554876162500001</v>
      </c>
      <c r="E64" s="15">
        <f>VLOOKUP(A64,'Annexe 1'!$A$10:$B$111,2,FALSE)</f>
        <v>1747.8244499999998</v>
      </c>
      <c r="F64" s="9"/>
      <c r="G64" s="9"/>
      <c r="H64" s="9"/>
      <c r="I64" s="108"/>
      <c r="J64" s="9"/>
      <c r="K64" s="9"/>
      <c r="L64" s="9"/>
      <c r="M64" s="9"/>
      <c r="N64" s="108"/>
      <c r="O64" s="9"/>
      <c r="P64" s="106"/>
    </row>
    <row r="65" spans="1:16" x14ac:dyDescent="0.2">
      <c r="A65" s="156" t="s">
        <v>55</v>
      </c>
      <c r="B65" s="28">
        <f t="shared" si="3"/>
        <v>1109.4848109999998</v>
      </c>
      <c r="C65" s="28">
        <f t="shared" si="4"/>
        <v>883.65097800000012</v>
      </c>
      <c r="D65" s="28">
        <f t="shared" si="5"/>
        <v>27.737120274999995</v>
      </c>
      <c r="E65" s="28">
        <f>VLOOKUP(A65,'Annexe 1'!$A$10:$B$111,2,FALSE)</f>
        <v>1551.3102999999999</v>
      </c>
      <c r="F65" s="9"/>
      <c r="G65" s="9"/>
      <c r="H65" s="9"/>
      <c r="I65" s="108"/>
      <c r="J65" s="9"/>
      <c r="K65" s="9"/>
      <c r="L65" s="9"/>
      <c r="M65" s="9"/>
      <c r="N65" s="108"/>
      <c r="O65" s="9"/>
      <c r="P65" s="106"/>
    </row>
    <row r="66" spans="1:16" x14ac:dyDescent="0.2">
      <c r="A66" s="157" t="s">
        <v>56</v>
      </c>
      <c r="B66" s="15">
        <f t="shared" si="3"/>
        <v>929.07434649999993</v>
      </c>
      <c r="C66" s="15">
        <f t="shared" si="4"/>
        <v>269.28020700000002</v>
      </c>
      <c r="D66" s="15">
        <f t="shared" si="5"/>
        <v>23.2268586625</v>
      </c>
      <c r="E66" s="15">
        <f>VLOOKUP(A66,'Annexe 1'!$A$10:$B$111,2,FALSE)</f>
        <v>1063.7144499999999</v>
      </c>
      <c r="F66" s="9"/>
      <c r="G66" s="9"/>
      <c r="H66" s="9"/>
      <c r="I66" s="108"/>
      <c r="J66" s="9"/>
      <c r="K66" s="9"/>
      <c r="L66" s="9"/>
      <c r="M66" s="9"/>
      <c r="N66" s="108"/>
      <c r="O66" s="9"/>
      <c r="P66" s="106"/>
    </row>
    <row r="67" spans="1:16" x14ac:dyDescent="0.2">
      <c r="A67" s="156" t="s">
        <v>57</v>
      </c>
      <c r="B67" s="28">
        <f t="shared" si="3"/>
        <v>929.07434649999993</v>
      </c>
      <c r="C67" s="28">
        <f t="shared" si="4"/>
        <v>269.28020700000002</v>
      </c>
      <c r="D67" s="28">
        <f t="shared" si="5"/>
        <v>23.2268586625</v>
      </c>
      <c r="E67" s="28">
        <f>VLOOKUP(A67,'Annexe 1'!$A$10:$B$111,2,FALSE)</f>
        <v>1063.7144499999999</v>
      </c>
      <c r="F67" s="9"/>
      <c r="G67" s="9"/>
      <c r="H67" s="9"/>
      <c r="I67" s="108"/>
      <c r="J67" s="9"/>
      <c r="K67" s="9"/>
      <c r="L67" s="9"/>
      <c r="M67" s="9"/>
      <c r="N67" s="108"/>
      <c r="O67" s="9"/>
      <c r="P67" s="106"/>
    </row>
    <row r="68" spans="1:16" x14ac:dyDescent="0.2">
      <c r="A68" s="157" t="s">
        <v>58</v>
      </c>
      <c r="B68" s="15">
        <f t="shared" si="3"/>
        <v>1529.3647329999999</v>
      </c>
      <c r="C68" s="15">
        <f t="shared" si="4"/>
        <v>2313.512334</v>
      </c>
      <c r="D68" s="15">
        <f t="shared" si="5"/>
        <v>38.234118324999997</v>
      </c>
      <c r="E68" s="15">
        <f>VLOOKUP(A68,'Annexe 1'!$A$10:$B$111,2,FALSE)</f>
        <v>2686.1208999999999</v>
      </c>
      <c r="F68" s="9"/>
      <c r="G68" s="9"/>
      <c r="H68" s="9"/>
      <c r="I68" s="108"/>
      <c r="J68" s="9"/>
      <c r="K68" s="9"/>
      <c r="L68" s="9"/>
      <c r="M68" s="9"/>
      <c r="N68" s="108"/>
      <c r="O68" s="9"/>
      <c r="P68" s="106"/>
    </row>
    <row r="69" spans="1:16" x14ac:dyDescent="0.2">
      <c r="A69" s="156" t="s">
        <v>59</v>
      </c>
      <c r="B69" s="28">
        <f t="shared" si="3"/>
        <v>1556.0024944999998</v>
      </c>
      <c r="C69" s="28">
        <f t="shared" si="4"/>
        <v>2404.2247109999994</v>
      </c>
      <c r="D69" s="28">
        <f t="shared" si="5"/>
        <v>38.900062362499995</v>
      </c>
      <c r="E69" s="28">
        <f>VLOOKUP(A69,'Annexe 1'!$A$10:$B$111,2,FALSE)</f>
        <v>2758.1148499999995</v>
      </c>
      <c r="F69" s="9"/>
      <c r="G69" s="9"/>
      <c r="H69" s="9"/>
      <c r="I69" s="108"/>
      <c r="J69" s="9"/>
      <c r="K69" s="9"/>
      <c r="L69" s="9"/>
      <c r="M69" s="9"/>
      <c r="N69" s="108"/>
      <c r="O69" s="9"/>
      <c r="P69" s="106"/>
    </row>
    <row r="70" spans="1:16" x14ac:dyDescent="0.2">
      <c r="A70" s="171" t="s">
        <v>60</v>
      </c>
      <c r="B70" s="15">
        <f t="shared" si="3"/>
        <v>1542.5052274999998</v>
      </c>
      <c r="C70" s="15">
        <f t="shared" si="4"/>
        <v>2358.2610450000002</v>
      </c>
      <c r="D70" s="15">
        <f t="shared" si="5"/>
        <v>38.562630687499997</v>
      </c>
      <c r="E70" s="15">
        <f>VLOOKUP(A70,'Annexe 1'!$A$10:$B$111,2,FALSE)</f>
        <v>2721.6357499999999</v>
      </c>
      <c r="F70" s="9"/>
      <c r="G70" s="9"/>
      <c r="H70" s="9"/>
      <c r="I70" s="108"/>
      <c r="J70" s="9"/>
      <c r="K70" s="9"/>
      <c r="L70" s="9"/>
      <c r="M70" s="9"/>
      <c r="N70" s="108"/>
      <c r="O70" s="9"/>
      <c r="P70" s="106"/>
    </row>
    <row r="71" spans="1:16" x14ac:dyDescent="0.2">
      <c r="A71" s="156" t="s">
        <v>61</v>
      </c>
      <c r="B71" s="28">
        <f t="shared" ref="B71:B102" si="6">$H$4+($H$5*(E71-$H$4))</f>
        <v>921.85627550000004</v>
      </c>
      <c r="C71" s="28">
        <f t="shared" ref="C71:C101" si="7">2*(E71-B71)</f>
        <v>244.69974899999988</v>
      </c>
      <c r="D71" s="28">
        <f t="shared" si="5"/>
        <v>23.046406887500002</v>
      </c>
      <c r="E71" s="28">
        <f>VLOOKUP(A71,'Annexe 1'!$A$10:$B$111,2,FALSE)</f>
        <v>1044.20615</v>
      </c>
      <c r="F71" s="9"/>
      <c r="G71" s="9"/>
      <c r="H71" s="9"/>
      <c r="I71" s="108"/>
      <c r="J71" s="9"/>
      <c r="K71" s="9"/>
      <c r="L71" s="9"/>
      <c r="M71" s="9"/>
      <c r="N71" s="108"/>
      <c r="O71" s="9"/>
      <c r="P71" s="106"/>
    </row>
    <row r="72" spans="1:16" x14ac:dyDescent="0.2">
      <c r="A72" s="157" t="s">
        <v>62</v>
      </c>
      <c r="B72" s="15">
        <f t="shared" si="6"/>
        <v>908.84722349999993</v>
      </c>
      <c r="C72" s="15">
        <f t="shared" si="7"/>
        <v>200.39865299999997</v>
      </c>
      <c r="D72" s="15">
        <f t="shared" si="5"/>
        <v>22.721180587499997</v>
      </c>
      <c r="E72" s="15">
        <f>VLOOKUP(A72,'Annexe 1'!$A$10:$B$111,2,FALSE)</f>
        <v>1009.0465499999999</v>
      </c>
      <c r="F72" s="9"/>
      <c r="G72" s="9"/>
      <c r="H72" s="9"/>
      <c r="I72" s="108"/>
      <c r="J72" s="9"/>
      <c r="K72" s="9"/>
      <c r="L72" s="9"/>
      <c r="M72" s="9"/>
      <c r="N72" s="108"/>
      <c r="O72" s="9"/>
      <c r="P72" s="106"/>
    </row>
    <row r="73" spans="1:16" x14ac:dyDescent="0.2">
      <c r="A73" s="156" t="s">
        <v>63</v>
      </c>
      <c r="B73" s="28">
        <f t="shared" si="6"/>
        <v>1066.5932455</v>
      </c>
      <c r="C73" s="28">
        <f t="shared" si="7"/>
        <v>737.58780899999965</v>
      </c>
      <c r="D73" s="28">
        <f t="shared" si="5"/>
        <v>26.664831137499998</v>
      </c>
      <c r="E73" s="28">
        <f>VLOOKUP(A73,'Annexe 1'!$A$10:$B$111,2,FALSE)</f>
        <v>1435.3871499999998</v>
      </c>
      <c r="F73" s="9"/>
      <c r="G73" s="9"/>
      <c r="H73" s="9"/>
      <c r="I73" s="108"/>
      <c r="J73" s="9"/>
      <c r="K73" s="9"/>
      <c r="L73" s="9"/>
      <c r="M73" s="9"/>
      <c r="N73" s="108"/>
      <c r="O73" s="9"/>
      <c r="P73" s="106"/>
    </row>
    <row r="74" spans="1:16" x14ac:dyDescent="0.2">
      <c r="A74" s="157" t="s">
        <v>64</v>
      </c>
      <c r="B74" s="15">
        <f t="shared" si="6"/>
        <v>1249.6212934999999</v>
      </c>
      <c r="C74" s="15">
        <f t="shared" si="7"/>
        <v>1360.8725130000003</v>
      </c>
      <c r="D74" s="15">
        <f t="shared" si="5"/>
        <v>31.240532337499996</v>
      </c>
      <c r="E74" s="15">
        <f>VLOOKUP(A74,'Annexe 1'!$A$10:$B$111,2,FALSE)</f>
        <v>1930.05755</v>
      </c>
      <c r="F74" s="9"/>
      <c r="G74" s="9"/>
      <c r="H74" s="9"/>
      <c r="I74" s="108"/>
      <c r="J74" s="9"/>
      <c r="K74" s="9"/>
      <c r="L74" s="9"/>
      <c r="M74" s="9"/>
      <c r="N74" s="108"/>
      <c r="O74" s="9"/>
      <c r="P74" s="106"/>
    </row>
    <row r="75" spans="1:16" x14ac:dyDescent="0.2">
      <c r="A75" s="156" t="s">
        <v>65</v>
      </c>
      <c r="B75" s="28">
        <f t="shared" si="6"/>
        <v>873.25635</v>
      </c>
      <c r="C75" s="28">
        <f t="shared" si="7"/>
        <v>79.197299999999814</v>
      </c>
      <c r="D75" s="28">
        <f t="shared" si="5"/>
        <v>21.831408750000001</v>
      </c>
      <c r="E75" s="28">
        <f>VLOOKUP(A75,'Annexe 1'!$A$10:$B$111,2,FALSE)</f>
        <v>912.8549999999999</v>
      </c>
      <c r="F75" s="9"/>
      <c r="G75" s="9"/>
      <c r="H75" s="9"/>
      <c r="I75" s="108"/>
      <c r="J75" s="9"/>
      <c r="K75" s="9"/>
      <c r="L75" s="9"/>
      <c r="M75" s="9"/>
      <c r="N75" s="108"/>
      <c r="O75" s="9"/>
      <c r="P75" s="106"/>
    </row>
    <row r="76" spans="1:16" x14ac:dyDescent="0.2">
      <c r="A76" s="157" t="s">
        <v>66</v>
      </c>
      <c r="B76" s="15">
        <f t="shared" si="6"/>
        <v>1020.501994</v>
      </c>
      <c r="C76" s="15">
        <f t="shared" si="7"/>
        <v>580.62841199999957</v>
      </c>
      <c r="D76" s="15">
        <f t="shared" ref="D76:D106" si="8">B76/40</f>
        <v>25.512549849999999</v>
      </c>
      <c r="E76" s="15">
        <f>VLOOKUP(A76,'Annexe 1'!$A$10:$B$111,2,FALSE)</f>
        <v>1310.8161999999998</v>
      </c>
      <c r="F76" s="9"/>
      <c r="G76" s="9"/>
      <c r="H76" s="9"/>
      <c r="I76" s="108"/>
      <c r="J76" s="9"/>
      <c r="K76" s="9"/>
      <c r="L76" s="9"/>
      <c r="M76" s="9"/>
      <c r="N76" s="108"/>
      <c r="O76" s="9"/>
      <c r="P76" s="106"/>
    </row>
    <row r="77" spans="1:16" x14ac:dyDescent="0.2">
      <c r="A77" s="156" t="s">
        <v>67</v>
      </c>
      <c r="B77" s="28">
        <f t="shared" si="6"/>
        <v>1020.501994</v>
      </c>
      <c r="C77" s="28">
        <f t="shared" si="7"/>
        <v>580.62841199999957</v>
      </c>
      <c r="D77" s="28">
        <f t="shared" si="8"/>
        <v>25.512549849999999</v>
      </c>
      <c r="E77" s="28">
        <f>VLOOKUP(A77,'Annexe 1'!$A$10:$B$111,2,FALSE)</f>
        <v>1310.8161999999998</v>
      </c>
      <c r="F77" s="9"/>
      <c r="G77" s="9"/>
      <c r="H77" s="9"/>
      <c r="I77" s="108"/>
      <c r="J77" s="9"/>
      <c r="K77" s="9"/>
      <c r="L77" s="9"/>
      <c r="M77" s="9"/>
      <c r="N77" s="108"/>
      <c r="O77" s="9"/>
      <c r="P77" s="106"/>
    </row>
    <row r="78" spans="1:16" x14ac:dyDescent="0.2">
      <c r="A78" s="157" t="s">
        <v>68</v>
      </c>
      <c r="B78" s="15">
        <f t="shared" si="6"/>
        <v>921.85627550000004</v>
      </c>
      <c r="C78" s="15">
        <f t="shared" si="7"/>
        <v>244.69974899999988</v>
      </c>
      <c r="D78" s="15">
        <f t="shared" si="8"/>
        <v>23.046406887500002</v>
      </c>
      <c r="E78" s="15">
        <f>VLOOKUP(A78,'Annexe 1'!$A$10:$B$111,2,FALSE)</f>
        <v>1044.20615</v>
      </c>
      <c r="F78" s="9"/>
      <c r="G78" s="9"/>
      <c r="H78" s="9"/>
      <c r="I78" s="108"/>
      <c r="J78" s="9"/>
      <c r="K78" s="9"/>
      <c r="L78" s="9"/>
      <c r="M78" s="9"/>
      <c r="N78" s="108"/>
      <c r="O78" s="9"/>
      <c r="P78" s="106"/>
    </row>
    <row r="79" spans="1:16" x14ac:dyDescent="0.2">
      <c r="A79" s="156" t="s">
        <v>69</v>
      </c>
      <c r="B79" s="28">
        <f t="shared" si="6"/>
        <v>908.84722349999993</v>
      </c>
      <c r="C79" s="28">
        <f t="shared" si="7"/>
        <v>200.39865299999997</v>
      </c>
      <c r="D79" s="28">
        <f t="shared" si="8"/>
        <v>22.721180587499997</v>
      </c>
      <c r="E79" s="28">
        <f>VLOOKUP(A79,'Annexe 1'!$A$10:$B$111,2,FALSE)</f>
        <v>1009.0465499999999</v>
      </c>
      <c r="F79" s="9"/>
      <c r="G79" s="9"/>
      <c r="H79" s="9"/>
      <c r="I79" s="108"/>
      <c r="J79" s="9"/>
      <c r="K79" s="9"/>
      <c r="L79" s="9"/>
      <c r="M79" s="9"/>
      <c r="N79" s="108"/>
      <c r="O79" s="9"/>
      <c r="P79" s="106"/>
    </row>
    <row r="80" spans="1:16" x14ac:dyDescent="0.2">
      <c r="A80" s="157" t="s">
        <v>70</v>
      </c>
      <c r="B80" s="15">
        <f t="shared" si="6"/>
        <v>920.7296255</v>
      </c>
      <c r="C80" s="15">
        <f t="shared" si="7"/>
        <v>240.86304899999982</v>
      </c>
      <c r="D80" s="15">
        <f t="shared" si="8"/>
        <v>23.0182406375</v>
      </c>
      <c r="E80" s="15">
        <f>VLOOKUP(A80,'Annexe 1'!$A$10:$B$111,2,FALSE)</f>
        <v>1041.1611499999999</v>
      </c>
      <c r="F80" s="9"/>
      <c r="G80" s="9"/>
      <c r="H80" s="9"/>
      <c r="I80" s="108"/>
      <c r="J80" s="9"/>
      <c r="K80" s="9"/>
      <c r="L80" s="9"/>
      <c r="M80" s="9"/>
      <c r="N80" s="108"/>
      <c r="O80" s="9"/>
      <c r="P80" s="106"/>
    </row>
    <row r="81" spans="1:16" x14ac:dyDescent="0.2">
      <c r="A81" s="156" t="s">
        <v>71</v>
      </c>
      <c r="B81" s="28">
        <f t="shared" si="6"/>
        <v>987.32215150000002</v>
      </c>
      <c r="C81" s="28">
        <f t="shared" si="7"/>
        <v>467.63759699999991</v>
      </c>
      <c r="D81" s="28">
        <f t="shared" si="8"/>
        <v>24.6830537875</v>
      </c>
      <c r="E81" s="28">
        <f>VLOOKUP(A81,'Annexe 1'!$A$10:$B$111,2,FALSE)</f>
        <v>1221.14095</v>
      </c>
      <c r="F81" s="9"/>
      <c r="G81" s="9"/>
      <c r="H81" s="9"/>
      <c r="I81" s="108"/>
      <c r="J81" s="9"/>
      <c r="K81" s="9"/>
      <c r="L81" s="9"/>
      <c r="M81" s="9"/>
      <c r="N81" s="108"/>
      <c r="O81" s="9"/>
      <c r="P81" s="106"/>
    </row>
    <row r="82" spans="1:16" x14ac:dyDescent="0.2">
      <c r="A82" s="144" t="s">
        <v>72</v>
      </c>
      <c r="B82" s="15">
        <f t="shared" si="6"/>
        <v>938.74475899999993</v>
      </c>
      <c r="C82" s="15">
        <f t="shared" si="7"/>
        <v>302.21188200000006</v>
      </c>
      <c r="D82" s="15">
        <f t="shared" si="8"/>
        <v>23.468618974999998</v>
      </c>
      <c r="E82" s="15">
        <f>VLOOKUP(A82,'Annexe 1'!$A$10:$B$111,2,FALSE)</f>
        <v>1089.8507</v>
      </c>
      <c r="F82" s="9"/>
      <c r="G82" s="9"/>
      <c r="H82" s="9"/>
      <c r="I82" s="108"/>
      <c r="J82" s="9"/>
      <c r="K82" s="9"/>
      <c r="L82" s="9"/>
      <c r="M82" s="9"/>
      <c r="N82" s="108"/>
      <c r="O82" s="9"/>
      <c r="P82" s="106"/>
    </row>
    <row r="83" spans="1:16" x14ac:dyDescent="0.2">
      <c r="A83" s="149" t="s">
        <v>265</v>
      </c>
      <c r="B83" s="28">
        <f t="shared" si="6"/>
        <v>959.32114349999995</v>
      </c>
      <c r="C83" s="28">
        <f t="shared" si="7"/>
        <v>372.28281300000003</v>
      </c>
      <c r="D83" s="28">
        <f t="shared" si="8"/>
        <v>23.983028587499998</v>
      </c>
      <c r="E83" s="28">
        <f>VLOOKUP(A83,'Annexe 1'!$A$10:$B$111,2,FALSE)</f>
        <v>1145.46255</v>
      </c>
      <c r="F83" s="9"/>
      <c r="G83" s="9"/>
      <c r="H83" s="9"/>
      <c r="I83" s="108"/>
      <c r="J83" s="9"/>
      <c r="K83" s="9"/>
      <c r="L83" s="9"/>
      <c r="M83" s="9"/>
      <c r="N83" s="108"/>
      <c r="O83" s="9"/>
      <c r="P83" s="106"/>
    </row>
    <row r="84" spans="1:16" x14ac:dyDescent="0.2">
      <c r="A84" s="157" t="s">
        <v>73</v>
      </c>
      <c r="B84" s="15">
        <f t="shared" si="6"/>
        <v>1316.3677950000001</v>
      </c>
      <c r="C84" s="15">
        <f t="shared" si="7"/>
        <v>1588.1714099999999</v>
      </c>
      <c r="D84" s="15">
        <f t="shared" si="8"/>
        <v>32.909194875000004</v>
      </c>
      <c r="E84" s="15">
        <f>VLOOKUP(A84,'Annexe 1'!$A$10:$B$111,2,FALSE)</f>
        <v>2110.4535000000001</v>
      </c>
      <c r="F84" s="9"/>
      <c r="G84" s="9"/>
      <c r="H84" s="9"/>
      <c r="I84" s="108"/>
      <c r="J84" s="9"/>
      <c r="K84" s="9"/>
      <c r="L84" s="9"/>
      <c r="M84" s="9"/>
      <c r="N84" s="108"/>
      <c r="O84" s="9"/>
      <c r="P84" s="106"/>
    </row>
    <row r="85" spans="1:16" x14ac:dyDescent="0.2">
      <c r="A85" s="158" t="s">
        <v>74</v>
      </c>
      <c r="B85" s="28">
        <f t="shared" si="6"/>
        <v>1020.501994</v>
      </c>
      <c r="C85" s="28">
        <f t="shared" si="7"/>
        <v>580.62841199999957</v>
      </c>
      <c r="D85" s="28">
        <f t="shared" si="8"/>
        <v>25.512549849999999</v>
      </c>
      <c r="E85" s="28">
        <f>VLOOKUP(A85,'Annexe 1'!$A$10:$B$111,2,FALSE)</f>
        <v>1310.8161999999998</v>
      </c>
      <c r="F85" s="9"/>
      <c r="G85" s="9"/>
      <c r="H85" s="9"/>
      <c r="I85" s="108"/>
      <c r="J85" s="9"/>
      <c r="K85" s="9"/>
      <c r="L85" s="9"/>
      <c r="M85" s="9"/>
      <c r="N85" s="108"/>
      <c r="O85" s="9"/>
      <c r="P85" s="106"/>
    </row>
    <row r="86" spans="1:16" x14ac:dyDescent="0.2">
      <c r="A86" s="157" t="s">
        <v>75</v>
      </c>
      <c r="B86" s="15">
        <f t="shared" si="6"/>
        <v>939.10528699999986</v>
      </c>
      <c r="C86" s="15">
        <f t="shared" si="7"/>
        <v>303.43962599999986</v>
      </c>
      <c r="D86" s="15">
        <f t="shared" si="8"/>
        <v>23.477632174999997</v>
      </c>
      <c r="E86" s="15">
        <f>VLOOKUP(A86,'Annexe 1'!$A$10:$B$111,2,FALSE)</f>
        <v>1090.8250999999998</v>
      </c>
      <c r="F86" s="9"/>
      <c r="G86" s="9"/>
      <c r="H86" s="9"/>
      <c r="I86" s="108"/>
      <c r="J86" s="9"/>
      <c r="K86" s="9"/>
      <c r="L86" s="9"/>
      <c r="M86" s="9"/>
      <c r="N86" s="108"/>
      <c r="O86" s="9"/>
      <c r="P86" s="106"/>
    </row>
    <row r="87" spans="1:16" x14ac:dyDescent="0.2">
      <c r="A87" s="158" t="s">
        <v>76</v>
      </c>
      <c r="B87" s="28">
        <f t="shared" si="6"/>
        <v>959.32114349999995</v>
      </c>
      <c r="C87" s="28">
        <f t="shared" si="7"/>
        <v>372.28281300000003</v>
      </c>
      <c r="D87" s="28">
        <f t="shared" si="8"/>
        <v>23.983028587499998</v>
      </c>
      <c r="E87" s="28">
        <f>VLOOKUP(A87,'Annexe 1'!$A$10:$B$111,2,FALSE)</f>
        <v>1145.46255</v>
      </c>
      <c r="F87" s="9"/>
      <c r="G87" s="9"/>
      <c r="H87" s="9"/>
      <c r="I87" s="108"/>
      <c r="J87" s="9"/>
      <c r="K87" s="9"/>
      <c r="L87" s="9"/>
      <c r="M87" s="9"/>
      <c r="N87" s="108"/>
      <c r="O87" s="9"/>
      <c r="P87" s="106"/>
    </row>
    <row r="88" spans="1:16" x14ac:dyDescent="0.2">
      <c r="A88" s="157" t="s">
        <v>77</v>
      </c>
      <c r="B88" s="15">
        <f t="shared" si="6"/>
        <v>959.32114349999995</v>
      </c>
      <c r="C88" s="15">
        <f t="shared" si="7"/>
        <v>372.28281300000003</v>
      </c>
      <c r="D88" s="15">
        <f t="shared" si="8"/>
        <v>23.983028587499998</v>
      </c>
      <c r="E88" s="15">
        <f>VLOOKUP(A88,'Annexe 1'!$A$10:$B$111,2,FALSE)</f>
        <v>1145.46255</v>
      </c>
      <c r="F88" s="9"/>
      <c r="G88" s="9"/>
      <c r="H88" s="9"/>
      <c r="I88" s="108"/>
      <c r="J88" s="9"/>
      <c r="K88" s="9"/>
      <c r="L88" s="9"/>
      <c r="M88" s="9"/>
      <c r="N88" s="108"/>
      <c r="O88" s="9"/>
      <c r="P88" s="106"/>
    </row>
    <row r="89" spans="1:16" x14ac:dyDescent="0.2">
      <c r="A89" s="158" t="s">
        <v>78</v>
      </c>
      <c r="B89" s="28">
        <f t="shared" si="6"/>
        <v>1006.4226245</v>
      </c>
      <c r="C89" s="28">
        <f t="shared" si="7"/>
        <v>532.68245099999967</v>
      </c>
      <c r="D89" s="28">
        <f t="shared" si="8"/>
        <v>25.160565612500001</v>
      </c>
      <c r="E89" s="28">
        <f>VLOOKUP(A89,'Annexe 1'!$A$10:$B$111,2,FALSE)</f>
        <v>1272.7638499999998</v>
      </c>
      <c r="F89" s="9"/>
      <c r="G89" s="9"/>
      <c r="H89" s="9"/>
      <c r="I89" s="108"/>
      <c r="J89" s="9"/>
      <c r="K89" s="9"/>
      <c r="L89" s="9"/>
      <c r="M89" s="9"/>
      <c r="N89" s="108"/>
      <c r="O89" s="9"/>
      <c r="P89" s="106"/>
    </row>
    <row r="90" spans="1:16" x14ac:dyDescent="0.2">
      <c r="A90" s="157" t="s">
        <v>80</v>
      </c>
      <c r="B90" s="15">
        <f t="shared" si="6"/>
        <v>931.53795449999996</v>
      </c>
      <c r="C90" s="15">
        <f t="shared" si="7"/>
        <v>277.66979100000003</v>
      </c>
      <c r="D90" s="15">
        <f t="shared" si="8"/>
        <v>23.288448862499997</v>
      </c>
      <c r="E90" s="15">
        <f>VLOOKUP(A90,'Annexe 1'!$A$10:$B$111,2,FALSE)</f>
        <v>1070.37285</v>
      </c>
      <c r="F90" s="9"/>
      <c r="G90" s="9"/>
      <c r="H90" s="9"/>
      <c r="I90" s="108"/>
      <c r="J90" s="9"/>
      <c r="K90" s="9"/>
      <c r="L90" s="9"/>
      <c r="M90" s="9"/>
      <c r="N90" s="108"/>
      <c r="O90" s="9"/>
      <c r="P90" s="106"/>
    </row>
    <row r="91" spans="1:16" x14ac:dyDescent="0.2">
      <c r="A91" s="158" t="s">
        <v>81</v>
      </c>
      <c r="B91" s="28">
        <f t="shared" si="6"/>
        <v>1020.501994</v>
      </c>
      <c r="C91" s="28">
        <f t="shared" si="7"/>
        <v>580.62841199999957</v>
      </c>
      <c r="D91" s="28">
        <f t="shared" si="8"/>
        <v>25.512549849999999</v>
      </c>
      <c r="E91" s="28">
        <f>VLOOKUP(A91,'Annexe 1'!$A$10:$B$111,2,FALSE)</f>
        <v>1310.8161999999998</v>
      </c>
      <c r="F91" s="9"/>
      <c r="G91" s="9"/>
      <c r="H91" s="9"/>
      <c r="I91" s="108"/>
      <c r="J91" s="9"/>
      <c r="K91" s="9"/>
      <c r="L91" s="9"/>
      <c r="M91" s="9"/>
      <c r="N91" s="108"/>
      <c r="O91" s="9"/>
      <c r="P91" s="106"/>
    </row>
    <row r="92" spans="1:16" x14ac:dyDescent="0.2">
      <c r="A92" s="157" t="s">
        <v>82</v>
      </c>
      <c r="B92" s="15">
        <f t="shared" si="6"/>
        <v>1082.910893</v>
      </c>
      <c r="C92" s="15">
        <f t="shared" si="7"/>
        <v>793.15601399999969</v>
      </c>
      <c r="D92" s="15">
        <f t="shared" si="8"/>
        <v>27.072772324999999</v>
      </c>
      <c r="E92" s="15">
        <f>VLOOKUP(A92,'Annexe 1'!$A$10:$B$111,2,FALSE)</f>
        <v>1479.4888999999998</v>
      </c>
      <c r="F92" s="9"/>
      <c r="G92" s="9"/>
      <c r="H92" s="9"/>
      <c r="I92" s="108"/>
      <c r="J92" s="9"/>
      <c r="K92" s="9"/>
      <c r="L92" s="9"/>
      <c r="M92" s="9"/>
      <c r="N92" s="108"/>
      <c r="O92" s="9"/>
      <c r="P92" s="106"/>
    </row>
    <row r="93" spans="1:16" x14ac:dyDescent="0.2">
      <c r="A93" s="158" t="s">
        <v>83</v>
      </c>
      <c r="B93" s="28">
        <f t="shared" si="6"/>
        <v>931.53795449999996</v>
      </c>
      <c r="C93" s="28">
        <f t="shared" si="7"/>
        <v>277.66979100000003</v>
      </c>
      <c r="D93" s="28">
        <f t="shared" si="8"/>
        <v>23.288448862499997</v>
      </c>
      <c r="E93" s="28">
        <f>VLOOKUP(A93,'Annexe 1'!$A$10:$B$111,2,FALSE)</f>
        <v>1070.37285</v>
      </c>
      <c r="F93" s="9"/>
      <c r="G93" s="9"/>
      <c r="H93" s="9"/>
      <c r="I93" s="108"/>
      <c r="J93" s="9"/>
      <c r="K93" s="9"/>
      <c r="L93" s="9"/>
      <c r="M93" s="9"/>
      <c r="N93" s="108"/>
      <c r="O93" s="9"/>
      <c r="P93" s="106"/>
    </row>
    <row r="94" spans="1:16" x14ac:dyDescent="0.2">
      <c r="A94" s="157" t="s">
        <v>84</v>
      </c>
      <c r="B94" s="15">
        <f t="shared" si="6"/>
        <v>931.53795449999996</v>
      </c>
      <c r="C94" s="15">
        <f t="shared" si="7"/>
        <v>277.66979100000003</v>
      </c>
      <c r="D94" s="15">
        <f t="shared" si="8"/>
        <v>23.288448862499997</v>
      </c>
      <c r="E94" s="15">
        <f>VLOOKUP(A94,'Annexe 1'!$A$10:$B$111,2,FALSE)</f>
        <v>1070.37285</v>
      </c>
      <c r="F94" s="9"/>
      <c r="G94" s="9"/>
      <c r="H94" s="9"/>
      <c r="I94" s="108"/>
      <c r="J94" s="9"/>
      <c r="K94" s="9"/>
      <c r="L94" s="9"/>
      <c r="M94" s="9"/>
      <c r="N94" s="108"/>
      <c r="O94" s="9"/>
      <c r="P94" s="106"/>
    </row>
    <row r="95" spans="1:16" x14ac:dyDescent="0.2">
      <c r="A95" s="158" t="s">
        <v>85</v>
      </c>
      <c r="B95" s="28">
        <f t="shared" si="6"/>
        <v>1020.501994</v>
      </c>
      <c r="C95" s="28">
        <f t="shared" si="7"/>
        <v>580.62841199999957</v>
      </c>
      <c r="D95" s="28">
        <f t="shared" si="8"/>
        <v>25.512549849999999</v>
      </c>
      <c r="E95" s="28">
        <f>VLOOKUP(A95,'Annexe 1'!$A$10:$B$111,2,FALSE)</f>
        <v>1310.8161999999998</v>
      </c>
      <c r="F95" s="9"/>
      <c r="G95" s="9"/>
      <c r="H95" s="9"/>
      <c r="I95" s="108"/>
      <c r="J95" s="9"/>
      <c r="K95" s="9"/>
      <c r="L95" s="9"/>
      <c r="M95" s="9"/>
      <c r="N95" s="108"/>
      <c r="O95" s="9"/>
      <c r="P95" s="106"/>
    </row>
    <row r="96" spans="1:16" x14ac:dyDescent="0.2">
      <c r="A96" s="157" t="s">
        <v>86</v>
      </c>
      <c r="B96" s="15">
        <f t="shared" si="6"/>
        <v>998.33327749999989</v>
      </c>
      <c r="C96" s="15">
        <f t="shared" si="7"/>
        <v>505.13494499999979</v>
      </c>
      <c r="D96" s="15">
        <f t="shared" si="8"/>
        <v>24.958331937499999</v>
      </c>
      <c r="E96" s="15">
        <f>VLOOKUP(A96,'Annexe 1'!$A$10:$B$111,2,FALSE)</f>
        <v>1250.9007499999998</v>
      </c>
      <c r="F96" s="9"/>
      <c r="G96" s="9"/>
      <c r="H96" s="9"/>
      <c r="I96" s="108"/>
      <c r="J96" s="9"/>
      <c r="K96" s="9"/>
      <c r="L96" s="9"/>
      <c r="M96" s="9"/>
      <c r="N96" s="108"/>
      <c r="O96" s="9"/>
      <c r="P96" s="106"/>
    </row>
    <row r="97" spans="1:16" x14ac:dyDescent="0.2">
      <c r="A97" s="158" t="s">
        <v>87</v>
      </c>
      <c r="B97" s="28">
        <f t="shared" si="6"/>
        <v>890.61427100000003</v>
      </c>
      <c r="C97" s="28">
        <f t="shared" si="7"/>
        <v>138.30805799999985</v>
      </c>
      <c r="D97" s="28">
        <f t="shared" si="8"/>
        <v>22.265356775000001</v>
      </c>
      <c r="E97" s="28">
        <f>VLOOKUP(A97,'Annexe 1'!$A$10:$B$111,2,FALSE)</f>
        <v>959.76829999999995</v>
      </c>
      <c r="F97" s="9"/>
      <c r="G97" s="9"/>
      <c r="H97" s="9"/>
      <c r="I97" s="108"/>
      <c r="J97" s="9"/>
      <c r="K97" s="9"/>
      <c r="L97" s="9"/>
      <c r="M97" s="9"/>
      <c r="N97" s="108"/>
      <c r="O97" s="9"/>
      <c r="P97" s="106"/>
    </row>
    <row r="98" spans="1:16" x14ac:dyDescent="0.2">
      <c r="A98" s="157" t="s">
        <v>88</v>
      </c>
      <c r="B98" s="15">
        <f t="shared" si="6"/>
        <v>959.32114349999995</v>
      </c>
      <c r="C98" s="15">
        <f t="shared" si="7"/>
        <v>372.28281300000003</v>
      </c>
      <c r="D98" s="15">
        <f t="shared" si="8"/>
        <v>23.983028587499998</v>
      </c>
      <c r="E98" s="15">
        <f>VLOOKUP(A98,'Annexe 1'!$A$10:$B$111,2,FALSE)</f>
        <v>1145.46255</v>
      </c>
      <c r="F98" s="9"/>
      <c r="G98" s="9"/>
      <c r="H98" s="9"/>
      <c r="I98" s="108"/>
      <c r="J98" s="9"/>
      <c r="K98" s="9"/>
      <c r="L98" s="9"/>
      <c r="M98" s="9"/>
      <c r="N98" s="108"/>
      <c r="O98" s="9"/>
      <c r="P98" s="106"/>
    </row>
    <row r="99" spans="1:16" x14ac:dyDescent="0.2">
      <c r="A99" s="158" t="s">
        <v>89</v>
      </c>
      <c r="B99" s="28">
        <f t="shared" si="6"/>
        <v>985.67348699999991</v>
      </c>
      <c r="C99" s="28">
        <f t="shared" si="7"/>
        <v>462.02322599999957</v>
      </c>
      <c r="D99" s="28">
        <f t="shared" si="8"/>
        <v>24.641837174999999</v>
      </c>
      <c r="E99" s="28">
        <f>VLOOKUP(A99,'Annexe 1'!$A$10:$B$111,2,FALSE)</f>
        <v>1216.6850999999997</v>
      </c>
      <c r="F99" s="9"/>
      <c r="G99" s="9"/>
      <c r="H99" s="9"/>
      <c r="I99" s="108"/>
      <c r="J99" s="9"/>
      <c r="K99" s="9"/>
      <c r="L99" s="9"/>
      <c r="M99" s="9"/>
      <c r="N99" s="108"/>
      <c r="O99" s="9"/>
      <c r="P99" s="106"/>
    </row>
    <row r="100" spans="1:16" x14ac:dyDescent="0.2">
      <c r="A100" s="157" t="s">
        <v>90</v>
      </c>
      <c r="B100" s="15">
        <f t="shared" si="6"/>
        <v>954.05968800000005</v>
      </c>
      <c r="C100" s="15">
        <f t="shared" si="7"/>
        <v>354.36542400000008</v>
      </c>
      <c r="D100" s="15">
        <f t="shared" si="8"/>
        <v>23.851492200000003</v>
      </c>
      <c r="E100" s="15">
        <f>VLOOKUP(A100,'Annexe 1'!$A$10:$B$111,2,FALSE)</f>
        <v>1131.2424000000001</v>
      </c>
      <c r="F100" s="9"/>
      <c r="G100" s="9"/>
      <c r="H100" s="9"/>
      <c r="I100" s="108"/>
      <c r="J100" s="9"/>
      <c r="K100" s="9"/>
      <c r="L100" s="9"/>
      <c r="M100" s="9"/>
      <c r="N100" s="108"/>
      <c r="O100" s="9"/>
      <c r="P100" s="106"/>
    </row>
    <row r="101" spans="1:16" x14ac:dyDescent="0.2">
      <c r="A101" s="158" t="s">
        <v>91</v>
      </c>
      <c r="B101" s="28">
        <f t="shared" si="6"/>
        <v>985.67348699999991</v>
      </c>
      <c r="C101" s="28">
        <f t="shared" si="7"/>
        <v>462.02322599999957</v>
      </c>
      <c r="D101" s="28">
        <f t="shared" si="8"/>
        <v>24.641837174999999</v>
      </c>
      <c r="E101" s="28">
        <f>VLOOKUP(A101,'Annexe 1'!$A$10:$B$111,2,FALSE)</f>
        <v>1216.6850999999997</v>
      </c>
      <c r="F101" s="9"/>
      <c r="G101" s="9"/>
      <c r="H101" s="9"/>
      <c r="I101" s="108"/>
      <c r="J101" s="9"/>
      <c r="K101" s="9"/>
      <c r="L101" s="9"/>
      <c r="M101" s="9"/>
      <c r="N101" s="108"/>
      <c r="O101" s="9"/>
      <c r="P101" s="106"/>
    </row>
    <row r="102" spans="1:16" x14ac:dyDescent="0.2">
      <c r="A102" s="157" t="s">
        <v>92</v>
      </c>
      <c r="B102" s="15">
        <f t="shared" si="6"/>
        <v>950.16898999999989</v>
      </c>
      <c r="C102" s="15">
        <f t="shared" ref="C102:C110" si="9">2*(E102-B102)</f>
        <v>341.11601999999993</v>
      </c>
      <c r="D102" s="15">
        <f t="shared" si="8"/>
        <v>23.754224749999999</v>
      </c>
      <c r="E102" s="15">
        <f>VLOOKUP(A102,'Annexe 1'!$A$10:$B$111,2,FALSE)</f>
        <v>1120.7269999999999</v>
      </c>
      <c r="F102" s="9"/>
      <c r="G102" s="9"/>
      <c r="H102" s="9"/>
      <c r="I102" s="108"/>
      <c r="J102" s="9"/>
      <c r="K102" s="9"/>
      <c r="L102" s="9"/>
      <c r="M102" s="9"/>
      <c r="N102" s="108"/>
      <c r="O102" s="9"/>
      <c r="P102" s="106"/>
    </row>
    <row r="103" spans="1:16" x14ac:dyDescent="0.2">
      <c r="A103" s="158" t="s">
        <v>93</v>
      </c>
      <c r="B103" s="28">
        <f t="shared" ref="B103:B110" si="10">$H$4+($H$5*(E103-$H$4))</f>
        <v>931.27882499999998</v>
      </c>
      <c r="C103" s="28">
        <f t="shared" si="9"/>
        <v>276.78734999999983</v>
      </c>
      <c r="D103" s="28">
        <f t="shared" si="8"/>
        <v>23.281970625</v>
      </c>
      <c r="E103" s="28">
        <f>VLOOKUP(A103,'Annexe 1'!$A$10:$B$111,2,FALSE)</f>
        <v>1069.6724999999999</v>
      </c>
      <c r="F103" s="9"/>
      <c r="G103" s="9"/>
      <c r="H103" s="9"/>
      <c r="I103" s="108"/>
      <c r="J103" s="9"/>
      <c r="K103" s="9"/>
      <c r="L103" s="9"/>
      <c r="M103" s="9"/>
      <c r="N103" s="108"/>
      <c r="O103" s="9"/>
      <c r="P103" s="106"/>
    </row>
    <row r="104" spans="1:16" x14ac:dyDescent="0.2">
      <c r="A104" s="157" t="s">
        <v>94</v>
      </c>
      <c r="B104" s="15">
        <f t="shared" si="10"/>
        <v>950.16898999999989</v>
      </c>
      <c r="C104" s="15">
        <f t="shared" si="9"/>
        <v>341.11601999999993</v>
      </c>
      <c r="D104" s="15">
        <f t="shared" si="8"/>
        <v>23.754224749999999</v>
      </c>
      <c r="E104" s="15">
        <f>VLOOKUP(A104,'Annexe 1'!$A$10:$B$111,2,FALSE)</f>
        <v>1120.7269999999999</v>
      </c>
      <c r="F104" s="9"/>
      <c r="G104" s="9"/>
      <c r="H104" s="9"/>
      <c r="I104" s="108"/>
      <c r="J104" s="9"/>
      <c r="K104" s="9"/>
      <c r="L104" s="9"/>
      <c r="M104" s="9"/>
      <c r="N104" s="108"/>
      <c r="O104" s="9"/>
      <c r="P104" s="106"/>
    </row>
    <row r="105" spans="1:16" x14ac:dyDescent="0.2">
      <c r="A105" s="158" t="s">
        <v>95</v>
      </c>
      <c r="B105" s="28">
        <f t="shared" si="10"/>
        <v>931.27882499999998</v>
      </c>
      <c r="C105" s="28">
        <f t="shared" si="9"/>
        <v>276.78734999999983</v>
      </c>
      <c r="D105" s="28">
        <f t="shared" si="8"/>
        <v>23.281970625</v>
      </c>
      <c r="E105" s="28">
        <f>VLOOKUP(A105,'Annexe 1'!$A$10:$B$111,2,FALSE)</f>
        <v>1069.6724999999999</v>
      </c>
      <c r="F105" s="9"/>
      <c r="G105" s="9"/>
      <c r="H105" s="9"/>
      <c r="I105" s="108"/>
      <c r="J105" s="9"/>
      <c r="K105" s="9"/>
      <c r="L105" s="9"/>
      <c r="M105" s="9"/>
      <c r="N105" s="108"/>
      <c r="O105" s="9"/>
      <c r="P105" s="106"/>
    </row>
    <row r="106" spans="1:16" x14ac:dyDescent="0.2">
      <c r="A106" s="157" t="s">
        <v>96</v>
      </c>
      <c r="B106" s="15">
        <f t="shared" si="10"/>
        <v>959.32114349999995</v>
      </c>
      <c r="C106" s="15">
        <f t="shared" si="9"/>
        <v>372.28281300000003</v>
      </c>
      <c r="D106" s="15">
        <f t="shared" si="8"/>
        <v>23.983028587499998</v>
      </c>
      <c r="E106" s="15">
        <f>VLOOKUP(A106,'Annexe 1'!$A$10:$B$111,2,FALSE)</f>
        <v>1145.46255</v>
      </c>
      <c r="F106" s="9"/>
      <c r="G106" s="9"/>
      <c r="H106" s="9"/>
      <c r="I106" s="108"/>
      <c r="J106" s="9"/>
      <c r="K106" s="9"/>
      <c r="L106" s="9"/>
      <c r="M106" s="9"/>
      <c r="N106" s="108"/>
      <c r="O106" s="9"/>
      <c r="P106" s="106"/>
    </row>
    <row r="107" spans="1:16" x14ac:dyDescent="0.2">
      <c r="A107" s="158" t="s">
        <v>97</v>
      </c>
      <c r="B107" s="28">
        <f t="shared" si="10"/>
        <v>1249.6212934999999</v>
      </c>
      <c r="C107" s="28">
        <f t="shared" si="9"/>
        <v>1360.8725130000003</v>
      </c>
      <c r="D107" s="28">
        <f t="shared" ref="D107:D112" si="11">B107/40</f>
        <v>31.240532337499996</v>
      </c>
      <c r="E107" s="28">
        <f>VLOOKUP(A107,'Annexe 1'!$A$10:$B$111,2,FALSE)</f>
        <v>1930.05755</v>
      </c>
      <c r="F107" s="9"/>
      <c r="G107" s="9"/>
      <c r="H107" s="9"/>
      <c r="I107" s="108"/>
      <c r="J107" s="9"/>
      <c r="K107" s="9"/>
      <c r="L107" s="9"/>
      <c r="M107" s="9"/>
      <c r="N107" s="108"/>
      <c r="O107" s="9"/>
      <c r="P107" s="106"/>
    </row>
    <row r="108" spans="1:16" x14ac:dyDescent="0.2">
      <c r="A108" s="157" t="s">
        <v>98</v>
      </c>
      <c r="B108" s="15">
        <f t="shared" si="10"/>
        <v>873.25635</v>
      </c>
      <c r="C108" s="15">
        <f t="shared" si="9"/>
        <v>79.197299999999814</v>
      </c>
      <c r="D108" s="15">
        <f t="shared" si="11"/>
        <v>21.831408750000001</v>
      </c>
      <c r="E108" s="15">
        <f>VLOOKUP(A108,'Annexe 1'!$A$10:$B$111,2,FALSE)</f>
        <v>912.8549999999999</v>
      </c>
      <c r="F108" s="9"/>
      <c r="G108" s="9"/>
      <c r="H108" s="9"/>
      <c r="I108" s="108"/>
      <c r="J108" s="9"/>
      <c r="K108" s="9"/>
      <c r="L108" s="9"/>
      <c r="M108" s="9"/>
      <c r="N108" s="108"/>
      <c r="O108" s="9"/>
      <c r="P108" s="106"/>
    </row>
    <row r="109" spans="1:16" x14ac:dyDescent="0.2">
      <c r="A109" s="158" t="s">
        <v>99</v>
      </c>
      <c r="B109" s="28">
        <f t="shared" si="10"/>
        <v>1040.3873665000001</v>
      </c>
      <c r="C109" s="28">
        <f t="shared" si="9"/>
        <v>648.3461669999997</v>
      </c>
      <c r="D109" s="28">
        <f t="shared" si="11"/>
        <v>26.009684162500001</v>
      </c>
      <c r="E109" s="28">
        <f>VLOOKUP(A109,'Annexe 1'!$A$10:$B$111,2,FALSE)</f>
        <v>1364.5604499999999</v>
      </c>
      <c r="F109" s="9"/>
      <c r="G109" s="9"/>
      <c r="H109" s="9"/>
      <c r="I109" s="108"/>
      <c r="J109" s="9"/>
      <c r="K109" s="9"/>
      <c r="L109" s="9"/>
      <c r="M109" s="9"/>
      <c r="N109" s="108"/>
      <c r="O109" s="9"/>
      <c r="P109" s="106"/>
    </row>
    <row r="110" spans="1:16" x14ac:dyDescent="0.2">
      <c r="A110" s="157" t="s">
        <v>100</v>
      </c>
      <c r="B110" s="15">
        <f t="shared" si="10"/>
        <v>1556.0024944999998</v>
      </c>
      <c r="C110" s="15">
        <f t="shared" si="9"/>
        <v>2404.2247109999994</v>
      </c>
      <c r="D110" s="15">
        <f t="shared" si="11"/>
        <v>38.900062362499995</v>
      </c>
      <c r="E110" s="15">
        <f>VLOOKUP(A110,'Annexe 1'!$A$10:$B$111,2,FALSE)</f>
        <v>2758.1148499999995</v>
      </c>
      <c r="F110" s="9"/>
      <c r="G110" s="9"/>
      <c r="H110" s="9"/>
      <c r="I110" s="108"/>
      <c r="J110" s="9"/>
      <c r="K110" s="9"/>
      <c r="L110" s="9"/>
      <c r="M110" s="9"/>
      <c r="N110" s="108"/>
      <c r="O110" s="9"/>
      <c r="P110" s="106"/>
    </row>
    <row r="111" spans="1:16" x14ac:dyDescent="0.2">
      <c r="A111" s="158" t="s">
        <v>101</v>
      </c>
      <c r="B111" s="28">
        <f>E111</f>
        <v>534.73704999999995</v>
      </c>
      <c r="C111" s="28" t="s">
        <v>114</v>
      </c>
      <c r="D111" s="28">
        <f t="shared" si="11"/>
        <v>13.368426249999999</v>
      </c>
      <c r="E111" s="28">
        <f>VLOOKUP(A111,'Annexe 1'!$A$10:$B$111,2,FALSE)</f>
        <v>534.73704999999995</v>
      </c>
      <c r="F111" s="9"/>
      <c r="G111" s="9"/>
      <c r="H111" s="9"/>
      <c r="I111" s="108"/>
      <c r="J111" s="9"/>
      <c r="K111" s="9"/>
      <c r="L111" s="9"/>
      <c r="M111" s="9"/>
      <c r="N111" s="108"/>
      <c r="O111" s="9"/>
      <c r="P111" s="106"/>
    </row>
    <row r="112" spans="1:16" x14ac:dyDescent="0.2">
      <c r="A112" s="157" t="s">
        <v>102</v>
      </c>
      <c r="B112" s="15">
        <f>$H$4+($H$5*(E112-$H$4))</f>
        <v>929.07434649999993</v>
      </c>
      <c r="C112" s="15">
        <f>2*(E112-B112)</f>
        <v>269.28020700000002</v>
      </c>
      <c r="D112" s="15">
        <f t="shared" si="11"/>
        <v>23.2268586625</v>
      </c>
      <c r="E112" s="15">
        <f>VLOOKUP(A112,'Annexe 1'!$A$10:$B$111,2,FALSE)</f>
        <v>1063.7144499999999</v>
      </c>
      <c r="F112" s="9"/>
      <c r="G112" s="9"/>
      <c r="H112" s="9"/>
      <c r="I112" s="108"/>
      <c r="J112" s="9"/>
      <c r="K112" s="9"/>
      <c r="L112" s="9"/>
      <c r="M112" s="9"/>
      <c r="N112" s="108"/>
      <c r="O112" s="9"/>
      <c r="P112" s="106"/>
    </row>
    <row r="113" spans="1:14" x14ac:dyDescent="0.2">
      <c r="A113" s="149" t="s">
        <v>264</v>
      </c>
      <c r="B113" s="28">
        <f>$H$4+($H$5*(E113-$H$4))</f>
        <v>987.32215150000002</v>
      </c>
      <c r="C113" s="28">
        <f>2*(E113-B113)</f>
        <v>467.63759699999991</v>
      </c>
      <c r="D113" s="28">
        <f>B113/40</f>
        <v>24.6830537875</v>
      </c>
      <c r="E113" s="28">
        <f>VLOOKUP(A113,'Annexe 1'!$A$10:$B$112,2,FALSE)</f>
        <v>1221.14095</v>
      </c>
      <c r="H113" s="109"/>
      <c r="I113" s="110"/>
      <c r="M113" s="109"/>
      <c r="N113" s="110"/>
    </row>
    <row r="114" spans="1:14" x14ac:dyDescent="0.2">
      <c r="A114" s="1"/>
      <c r="B114" s="1"/>
      <c r="C114" s="46"/>
      <c r="D114" s="1"/>
      <c r="E114" s="1"/>
    </row>
    <row r="115" spans="1:14" x14ac:dyDescent="0.2">
      <c r="A115" s="26" t="s">
        <v>103</v>
      </c>
      <c r="B115" s="9">
        <v>18.559999999999999</v>
      </c>
      <c r="C115" s="104"/>
      <c r="D115" s="1"/>
      <c r="E115" s="1"/>
    </row>
    <row r="116" spans="1:14" x14ac:dyDescent="0.2">
      <c r="A116" s="26" t="s">
        <v>104</v>
      </c>
      <c r="B116" s="9">
        <v>7.54</v>
      </c>
      <c r="C116" s="104"/>
      <c r="D116" s="1"/>
      <c r="E116" s="1"/>
    </row>
    <row r="117" spans="1:14" ht="67" customHeight="1" x14ac:dyDescent="0.2">
      <c r="A117" s="5"/>
      <c r="B117" s="5"/>
      <c r="C117" s="6"/>
      <c r="D117" s="1"/>
      <c r="E117" s="1"/>
    </row>
    <row r="118" spans="1:14" x14ac:dyDescent="0.2">
      <c r="A118" s="195" t="s">
        <v>115</v>
      </c>
      <c r="B118" s="195"/>
      <c r="C118" s="195"/>
      <c r="D118" s="195"/>
      <c r="E118" s="195"/>
    </row>
    <row r="119" spans="1:14" ht="31" customHeight="1" x14ac:dyDescent="0.2"/>
    <row r="120" spans="1:14" x14ac:dyDescent="0.2">
      <c r="A120" s="211"/>
      <c r="B120" s="211"/>
      <c r="C120" s="211"/>
      <c r="D120" s="211"/>
      <c r="E120" s="211"/>
    </row>
  </sheetData>
  <autoFilter ref="A10:E113" xr:uid="{60B5C926-9F4F-1C4F-9F78-0FF84BCC2E4B}"/>
  <mergeCells count="4">
    <mergeCell ref="A1:E1"/>
    <mergeCell ref="A118:E118"/>
    <mergeCell ref="A120:E120"/>
    <mergeCell ref="A3:E3"/>
  </mergeCells>
  <conditionalFormatting sqref="I10:I1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0:N1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6206-446F-C44E-845F-F5C88D43523A}">
  <sheetPr>
    <tabColor theme="7"/>
  </sheetPr>
  <dimension ref="A1:G104"/>
  <sheetViews>
    <sheetView tabSelected="1" zoomScaleNormal="100" workbookViewId="0">
      <selection activeCell="A19" sqref="A19"/>
    </sheetView>
  </sheetViews>
  <sheetFormatPr baseColWidth="10" defaultRowHeight="16" x14ac:dyDescent="0.2"/>
  <cols>
    <col min="1" max="1" width="42.83203125" style="23" customWidth="1"/>
    <col min="2" max="7" width="16" style="23" customWidth="1"/>
    <col min="8" max="16384" width="10.83203125" style="23"/>
  </cols>
  <sheetData>
    <row r="1" spans="1:7" ht="50" customHeight="1" x14ac:dyDescent="0.2">
      <c r="A1" s="209" t="s">
        <v>217</v>
      </c>
      <c r="B1" s="209"/>
      <c r="C1" s="209"/>
      <c r="D1" s="209"/>
      <c r="E1" s="209"/>
      <c r="F1" s="209"/>
      <c r="G1" s="209"/>
    </row>
    <row r="2" spans="1:7" ht="16" customHeight="1" x14ac:dyDescent="0.2">
      <c r="A2" s="2"/>
      <c r="B2" s="25"/>
      <c r="C2" s="25"/>
      <c r="D2" s="25"/>
      <c r="E2" s="25"/>
      <c r="F2" s="25"/>
      <c r="G2" s="25"/>
    </row>
    <row r="3" spans="1:7" ht="30" customHeight="1" x14ac:dyDescent="0.2">
      <c r="A3" s="212" t="s">
        <v>277</v>
      </c>
      <c r="B3" s="212"/>
      <c r="C3" s="212"/>
      <c r="D3" s="212"/>
      <c r="E3" s="212"/>
      <c r="F3" s="212"/>
      <c r="G3" s="212"/>
    </row>
    <row r="4" spans="1:7" x14ac:dyDescent="0.2">
      <c r="A4" s="188"/>
      <c r="B4" s="188"/>
      <c r="C4" s="188"/>
      <c r="D4" s="188"/>
      <c r="E4" s="188"/>
      <c r="F4" s="188"/>
      <c r="G4" s="188"/>
    </row>
    <row r="5" spans="1:7" ht="16" customHeight="1" x14ac:dyDescent="0.2">
      <c r="A5" s="8" t="s">
        <v>273</v>
      </c>
      <c r="B5" s="25"/>
      <c r="C5" s="25"/>
      <c r="D5" s="25"/>
      <c r="E5" s="25"/>
      <c r="F5" s="25"/>
      <c r="G5" s="25"/>
    </row>
    <row r="6" spans="1:7" ht="16" customHeight="1" x14ac:dyDescent="0.2">
      <c r="A6" s="229" t="s">
        <v>279</v>
      </c>
      <c r="B6" s="25"/>
      <c r="C6" s="25"/>
      <c r="D6" s="25"/>
      <c r="E6" s="25"/>
      <c r="F6" s="25"/>
      <c r="G6" s="25"/>
    </row>
    <row r="7" spans="1:7" ht="16" customHeight="1" x14ac:dyDescent="0.15">
      <c r="A7" s="185"/>
      <c r="B7" s="25"/>
      <c r="C7" s="25"/>
      <c r="D7" s="25"/>
      <c r="E7" s="25"/>
      <c r="F7" s="25"/>
      <c r="G7" s="25"/>
    </row>
    <row r="8" spans="1:7" ht="32" customHeight="1" x14ac:dyDescent="0.2">
      <c r="A8" s="208" t="s">
        <v>113</v>
      </c>
      <c r="B8" s="208"/>
      <c r="C8" s="208"/>
      <c r="D8" s="208"/>
      <c r="E8" s="208"/>
      <c r="F8" s="208"/>
      <c r="G8" s="208"/>
    </row>
    <row r="9" spans="1:7" x14ac:dyDescent="0.2">
      <c r="A9" s="39"/>
      <c r="B9" s="8"/>
      <c r="C9" s="8"/>
      <c r="D9" s="8"/>
      <c r="E9" s="38"/>
      <c r="F9" s="38"/>
      <c r="G9" s="38"/>
    </row>
    <row r="10" spans="1:7" ht="30" customHeight="1" x14ac:dyDescent="0.2">
      <c r="A10" s="207" t="s">
        <v>109</v>
      </c>
      <c r="B10" s="207"/>
      <c r="C10" s="207"/>
      <c r="D10" s="207"/>
      <c r="E10" s="207"/>
      <c r="F10" s="207"/>
      <c r="G10" s="207"/>
    </row>
    <row r="11" spans="1:7" ht="45" x14ac:dyDescent="0.2">
      <c r="A11" s="143" t="s">
        <v>2</v>
      </c>
      <c r="B11" s="27" t="s">
        <v>111</v>
      </c>
      <c r="C11" s="27" t="s">
        <v>112</v>
      </c>
      <c r="D11" s="13" t="s">
        <v>201</v>
      </c>
      <c r="E11" s="27" t="s">
        <v>203</v>
      </c>
      <c r="F11" s="27" t="s">
        <v>202</v>
      </c>
      <c r="G11" s="172" t="s">
        <v>204</v>
      </c>
    </row>
    <row r="12" spans="1:7" x14ac:dyDescent="0.2">
      <c r="A12" s="173" t="s">
        <v>4</v>
      </c>
      <c r="B12" s="41">
        <v>43</v>
      </c>
      <c r="C12" s="41">
        <v>46</v>
      </c>
      <c r="D12" s="4">
        <f>F12*35+F12*1.25*8</f>
        <v>1184.2133085</v>
      </c>
      <c r="E12" s="4">
        <f t="shared" ref="E12:E18" si="0">2*(G12-D12)</f>
        <v>776.30748300000005</v>
      </c>
      <c r="F12" s="4">
        <f>VLOOKUP(A12,'Annexe 3 - accord 2025'!$A$11:$E$112,4,FALSE)</f>
        <v>26.315851299999999</v>
      </c>
      <c r="G12" s="4">
        <f>VLOOKUP(A12,'Annexe 2'!A11:E53,4,FALSE)</f>
        <v>1572.3670500000001</v>
      </c>
    </row>
    <row r="13" spans="1:7" x14ac:dyDescent="0.2">
      <c r="A13" s="174" t="s">
        <v>7</v>
      </c>
      <c r="B13" s="42">
        <v>43</v>
      </c>
      <c r="C13" s="42">
        <v>46</v>
      </c>
      <c r="D13" s="40">
        <f>F13*35+F13*1.25*8</f>
        <v>1170.4357873125</v>
      </c>
      <c r="E13" s="40">
        <f t="shared" si="0"/>
        <v>729.38943787499966</v>
      </c>
      <c r="F13" s="40">
        <f>VLOOKUP(A13,'Annexe 3 - accord 2025'!$A$11:$E$112,4,FALSE)</f>
        <v>26.009684162500001</v>
      </c>
      <c r="G13" s="40">
        <f>VLOOKUP(A13,'Annexe 2'!A12:E54,4,FALSE)</f>
        <v>1535.1305062499998</v>
      </c>
    </row>
    <row r="14" spans="1:7" x14ac:dyDescent="0.2">
      <c r="A14" s="175" t="s">
        <v>266</v>
      </c>
      <c r="B14" s="97">
        <v>42</v>
      </c>
      <c r="C14" s="97">
        <v>45</v>
      </c>
      <c r="D14" s="98">
        <f>F14*35+F14*1.25*7</f>
        <v>1103.001052890625</v>
      </c>
      <c r="E14" s="98">
        <f t="shared" si="0"/>
        <v>590.20290984375015</v>
      </c>
      <c r="F14" s="98">
        <f>VLOOKUP(A14,'Annexe 3 - accord 2025'!$A$11:$E$112,4,FALSE)</f>
        <v>25.211452637499999</v>
      </c>
      <c r="G14" s="98">
        <f>VLOOKUP(A14,'Annexe 2'!A13:E66,4,FALSE)</f>
        <v>1398.1025078125001</v>
      </c>
    </row>
    <row r="15" spans="1:7" x14ac:dyDescent="0.2">
      <c r="A15" s="176" t="s">
        <v>8</v>
      </c>
      <c r="B15" s="101">
        <v>43</v>
      </c>
      <c r="C15" s="101">
        <v>46</v>
      </c>
      <c r="D15" s="40">
        <f>F15*35+F15*1.25*8</f>
        <v>1218.274754625</v>
      </c>
      <c r="E15" s="40">
        <f t="shared" si="0"/>
        <v>892.3005157499997</v>
      </c>
      <c r="F15" s="40">
        <f>VLOOKUP(A15,'Annexe 3 - accord 2025'!$A$11:$E$112,4,FALSE)</f>
        <v>27.072772324999999</v>
      </c>
      <c r="G15" s="40">
        <f>VLOOKUP(A15,'Annexe 2'!A14:E55,4,FALSE)</f>
        <v>1664.4250124999999</v>
      </c>
    </row>
    <row r="16" spans="1:7" x14ac:dyDescent="0.2">
      <c r="A16" s="173" t="s">
        <v>11</v>
      </c>
      <c r="B16" s="41">
        <v>43</v>
      </c>
      <c r="C16" s="41">
        <v>46</v>
      </c>
      <c r="D16" s="4">
        <f>F16*35+F16*1.25*8</f>
        <v>1047.9801988124998</v>
      </c>
      <c r="E16" s="4">
        <f t="shared" si="0"/>
        <v>312.37851487500029</v>
      </c>
      <c r="F16" s="4">
        <f>VLOOKUP(A16,'Annexe 3 - accord 2025'!$A$11:$E$112,4,FALSE)</f>
        <v>23.288448862499997</v>
      </c>
      <c r="G16" s="4">
        <f>VLOOKUP(A16,'Annexe 2'!A15:E56,4,FALSE)</f>
        <v>1204.1694562499999</v>
      </c>
    </row>
    <row r="17" spans="1:7" x14ac:dyDescent="0.2">
      <c r="A17" s="174" t="s">
        <v>267</v>
      </c>
      <c r="B17" s="42">
        <v>42</v>
      </c>
      <c r="C17" s="42">
        <v>45</v>
      </c>
      <c r="D17" s="40">
        <f>F17*35+F17*1.25*7</f>
        <v>974.11004687500008</v>
      </c>
      <c r="E17" s="40">
        <f t="shared" si="0"/>
        <v>151.27678124999966</v>
      </c>
      <c r="F17" s="40">
        <f>VLOOKUP(A17,'Annexe 3 - accord 2025'!$A$11:$E$112,4,FALSE)</f>
        <v>22.265372500000002</v>
      </c>
      <c r="G17" s="40">
        <f>VLOOKUP(A17,'Annexe 2'!A16:E56,4,FALSE)</f>
        <v>1049.7484374999999</v>
      </c>
    </row>
    <row r="18" spans="1:7" x14ac:dyDescent="0.2">
      <c r="A18" s="173" t="s">
        <v>12</v>
      </c>
      <c r="B18" s="41">
        <v>43</v>
      </c>
      <c r="C18" s="41">
        <v>46</v>
      </c>
      <c r="D18" s="4">
        <f>F18*35+F18*1.25*8</f>
        <v>1047.9801988124998</v>
      </c>
      <c r="E18" s="4">
        <f t="shared" si="0"/>
        <v>312.37851487500029</v>
      </c>
      <c r="F18" s="4">
        <f>VLOOKUP(A18,'Annexe 3 - accord 2025'!$A$11:$E$112,4,FALSE)</f>
        <v>23.288448862499997</v>
      </c>
      <c r="G18" s="4">
        <f>VLOOKUP(A18,'Annexe 2'!A17:E57,4,FALSE)</f>
        <v>1204.1694562499999</v>
      </c>
    </row>
    <row r="19" spans="1:7" x14ac:dyDescent="0.2">
      <c r="A19" s="174" t="s">
        <v>13</v>
      </c>
      <c r="B19" s="42">
        <v>42</v>
      </c>
      <c r="C19" s="42">
        <v>45</v>
      </c>
      <c r="D19" s="40">
        <f>G19</f>
        <v>584.86864843750004</v>
      </c>
      <c r="E19" s="40" t="s">
        <v>114</v>
      </c>
      <c r="F19" s="40">
        <f>VLOOKUP(A19,'Annexe 3 - accord 2025'!$A$11:$E$112,4,FALSE)</f>
        <v>13.368426249999999</v>
      </c>
      <c r="G19" s="40">
        <f>VLOOKUP(A19,'Annexe 2'!A18:E58,4,FALSE)</f>
        <v>584.86864843750004</v>
      </c>
    </row>
    <row r="20" spans="1:7" x14ac:dyDescent="0.2">
      <c r="A20" s="173" t="s">
        <v>14</v>
      </c>
      <c r="B20" s="41">
        <v>42</v>
      </c>
      <c r="C20" s="41">
        <v>45</v>
      </c>
      <c r="D20" s="4">
        <f>F20*35+F20*1.25*7</f>
        <v>1100.774745546875</v>
      </c>
      <c r="E20" s="4">
        <f>2*(G20-D20)</f>
        <v>582.62143078124973</v>
      </c>
      <c r="F20" s="4">
        <f>VLOOKUP(A20,'Annexe 3 - accord 2025'!$A$11:$E$112,4,FALSE)</f>
        <v>25.160565612500001</v>
      </c>
      <c r="G20" s="4">
        <f>VLOOKUP(A20,'Annexe 2'!A19:E60,4,FALSE)</f>
        <v>1392.0854609374999</v>
      </c>
    </row>
    <row r="21" spans="1:7" x14ac:dyDescent="0.2">
      <c r="A21" s="174" t="s">
        <v>15</v>
      </c>
      <c r="B21" s="42">
        <v>43</v>
      </c>
      <c r="C21" s="42">
        <v>46</v>
      </c>
      <c r="D21" s="40">
        <f>F21*35+F21*1.25*8</f>
        <v>1132.2254525624999</v>
      </c>
      <c r="E21" s="40">
        <f>2*(G21-D21)</f>
        <v>599.26775737499975</v>
      </c>
      <c r="F21" s="40">
        <f>VLOOKUP(A21,'Annexe 3 - accord 2025'!$A$11:$E$112,4,FALSE)</f>
        <v>25.160565612500001</v>
      </c>
      <c r="G21" s="40">
        <f>VLOOKUP(A21,'Annexe 2'!A20:E61,4,FALSE)</f>
        <v>1431.8593312499997</v>
      </c>
    </row>
    <row r="22" spans="1:7" x14ac:dyDescent="0.2">
      <c r="A22" s="173" t="s">
        <v>17</v>
      </c>
      <c r="B22" s="41">
        <v>43</v>
      </c>
      <c r="C22" s="41">
        <v>46</v>
      </c>
      <c r="D22" s="4">
        <f>F22*35+F22*1.25*8</f>
        <v>1170.4357873125</v>
      </c>
      <c r="E22" s="4">
        <f>2*(G22-D22)</f>
        <v>729.38943787499966</v>
      </c>
      <c r="F22" s="4">
        <f>VLOOKUP(A22,'Annexe 3 - accord 2025'!$A$11:$E$112,4,FALSE)</f>
        <v>26.009684162500001</v>
      </c>
      <c r="G22" s="4">
        <f>VLOOKUP(A22,'Annexe 2'!A21:E63,4,FALSE)</f>
        <v>1535.1305062499998</v>
      </c>
    </row>
    <row r="23" spans="1:7" x14ac:dyDescent="0.2">
      <c r="A23" s="174" t="s">
        <v>19</v>
      </c>
      <c r="B23" s="42">
        <v>43</v>
      </c>
      <c r="C23" s="42">
        <v>46</v>
      </c>
      <c r="D23" s="40">
        <f>G23</f>
        <v>601.57918124999992</v>
      </c>
      <c r="E23" s="40" t="s">
        <v>114</v>
      </c>
      <c r="F23" s="40">
        <f>VLOOKUP(A23,'Annexe 3 - accord 2025'!$A$11:$E$112,4,FALSE)</f>
        <v>13.368426249999999</v>
      </c>
      <c r="G23" s="40">
        <f>VLOOKUP(A23,'Annexe 2'!A22:E64,4,FALSE)</f>
        <v>601.57918124999992</v>
      </c>
    </row>
    <row r="24" spans="1:7" x14ac:dyDescent="0.2">
      <c r="A24" s="173" t="s">
        <v>23</v>
      </c>
      <c r="B24" s="41">
        <v>43</v>
      </c>
      <c r="C24" s="41">
        <v>46</v>
      </c>
      <c r="D24" s="4">
        <f>F24*35+F24*1.25*8</f>
        <v>1045.2086398125</v>
      </c>
      <c r="E24" s="4">
        <f>2*(G24-D24)</f>
        <v>302.94023287499977</v>
      </c>
      <c r="F24" s="4">
        <f>VLOOKUP(A24,'Annexe 3 - accord 2025'!$A$11:$E$112,4,FALSE)</f>
        <v>23.2268586625</v>
      </c>
      <c r="G24" s="4">
        <f>VLOOKUP(A24,'Annexe 2'!A23:E65,4,FALSE)</f>
        <v>1196.6787562499999</v>
      </c>
    </row>
    <row r="25" spans="1:7" x14ac:dyDescent="0.2">
      <c r="A25" s="174" t="s">
        <v>26</v>
      </c>
      <c r="B25" s="42">
        <v>42</v>
      </c>
      <c r="C25" s="42">
        <v>45</v>
      </c>
      <c r="D25" s="40">
        <f>G25</f>
        <v>584.86864843750004</v>
      </c>
      <c r="E25" s="40" t="s">
        <v>114</v>
      </c>
      <c r="F25" s="40">
        <f>VLOOKUP(A25,'Annexe 3 - accord 2025'!$A$11:$E$112,4,FALSE)</f>
        <v>13.368426249999999</v>
      </c>
      <c r="G25" s="40">
        <f>VLOOKUP(A25,'Annexe 2'!A24:E67,4,FALSE)</f>
        <v>584.86864843750004</v>
      </c>
    </row>
    <row r="26" spans="1:7" x14ac:dyDescent="0.2">
      <c r="A26" s="173" t="s">
        <v>27</v>
      </c>
      <c r="B26" s="41">
        <v>43</v>
      </c>
      <c r="C26" s="41">
        <v>46</v>
      </c>
      <c r="D26" s="4">
        <f>G26</f>
        <v>601.57918124999992</v>
      </c>
      <c r="E26" s="4" t="s">
        <v>114</v>
      </c>
      <c r="F26" s="4">
        <f>VLOOKUP(A26,'Annexe 3 - accord 2025'!$A$11:$E$112,4,FALSE)</f>
        <v>13.368426249999999</v>
      </c>
      <c r="G26" s="4">
        <f>VLOOKUP(A26,'Annexe 2'!A25:E68,4,FALSE)</f>
        <v>601.57918124999992</v>
      </c>
    </row>
    <row r="27" spans="1:7" x14ac:dyDescent="0.2">
      <c r="A27" s="174" t="s">
        <v>28</v>
      </c>
      <c r="B27" s="42">
        <v>43</v>
      </c>
      <c r="C27" s="42">
        <v>46</v>
      </c>
      <c r="D27" s="40">
        <f>G27</f>
        <v>601.57918124999992</v>
      </c>
      <c r="E27" s="40" t="s">
        <v>114</v>
      </c>
      <c r="F27" s="40">
        <f>VLOOKUP(A27,'Annexe 3 - accord 2025'!$A$11:$E$112,4,FALSE)</f>
        <v>13.368426249999999</v>
      </c>
      <c r="G27" s="40">
        <f>VLOOKUP(A27,'Annexe 2'!A26:E69,4,FALSE)</f>
        <v>601.57918124999992</v>
      </c>
    </row>
    <row r="28" spans="1:7" x14ac:dyDescent="0.2">
      <c r="A28" s="173" t="s">
        <v>30</v>
      </c>
      <c r="B28" s="41">
        <v>42</v>
      </c>
      <c r="C28" s="41">
        <v>45</v>
      </c>
      <c r="D28" s="4">
        <f>F28*35+F28*1.25*7</f>
        <v>1293.0258321093752</v>
      </c>
      <c r="E28" s="4">
        <f t="shared" ref="E28:E53" si="1">2*(G28-D28)</f>
        <v>1237.3143201562498</v>
      </c>
      <c r="F28" s="4">
        <f>VLOOKUP(A28,'Annexe 3 - accord 2025'!$A$11:$E$112,4,FALSE)</f>
        <v>29.554876162500001</v>
      </c>
      <c r="G28" s="4">
        <f>VLOOKUP(A28,'Annexe 2'!A27:E69,4,FALSE)</f>
        <v>1911.6829921875001</v>
      </c>
    </row>
    <row r="29" spans="1:7" x14ac:dyDescent="0.2">
      <c r="A29" s="174" t="s">
        <v>32</v>
      </c>
      <c r="B29" s="42">
        <v>43</v>
      </c>
      <c r="C29" s="42">
        <v>46</v>
      </c>
      <c r="D29" s="40">
        <f>F29*35+F29*1.25*8</f>
        <v>1047.9801988124998</v>
      </c>
      <c r="E29" s="40">
        <f t="shared" si="1"/>
        <v>312.37851487500029</v>
      </c>
      <c r="F29" s="40">
        <f>VLOOKUP(A29,'Annexe 3 - accord 2025'!$A$11:$E$112,4,FALSE)</f>
        <v>23.288448862499997</v>
      </c>
      <c r="G29" s="40">
        <f>VLOOKUP(A29,'Annexe 2'!A28:E70,4,FALSE)</f>
        <v>1204.1694562499999</v>
      </c>
    </row>
    <row r="30" spans="1:7" x14ac:dyDescent="0.2">
      <c r="A30" s="173" t="s">
        <v>33</v>
      </c>
      <c r="B30" s="41">
        <v>43</v>
      </c>
      <c r="C30" s="41">
        <v>46</v>
      </c>
      <c r="D30" s="4">
        <f>F30*35+F30*1.25*8</f>
        <v>1148.06474325</v>
      </c>
      <c r="E30" s="4">
        <f t="shared" si="1"/>
        <v>653.2069634999998</v>
      </c>
      <c r="F30" s="4">
        <f>VLOOKUP(A30,'Annexe 3 - accord 2025'!$A$11:$E$112,4,FALSE)</f>
        <v>25.512549849999999</v>
      </c>
      <c r="G30" s="4">
        <f>VLOOKUP(A30,'Annexe 2'!A29:E71,4,FALSE)</f>
        <v>1474.6682249999999</v>
      </c>
    </row>
    <row r="31" spans="1:7" x14ac:dyDescent="0.2">
      <c r="A31" s="174" t="s">
        <v>35</v>
      </c>
      <c r="B31" s="42">
        <v>43</v>
      </c>
      <c r="C31" s="42">
        <v>46</v>
      </c>
      <c r="D31" s="40">
        <f>F31*35+F31*1.25*8</f>
        <v>1405.8239551874999</v>
      </c>
      <c r="E31" s="40">
        <f t="shared" si="1"/>
        <v>1530.9815771250005</v>
      </c>
      <c r="F31" s="40">
        <f>VLOOKUP(A31,'Annexe 3 - accord 2025'!$A$11:$E$112,4,FALSE)</f>
        <v>31.240532337499996</v>
      </c>
      <c r="G31" s="40">
        <f>VLOOKUP(A31,'Annexe 2'!A30:E72,4,FALSE)</f>
        <v>2171.3147437500002</v>
      </c>
    </row>
    <row r="32" spans="1:7" x14ac:dyDescent="0.2">
      <c r="A32" s="173" t="s">
        <v>37</v>
      </c>
      <c r="B32" s="41">
        <v>42</v>
      </c>
      <c r="C32" s="41">
        <v>46</v>
      </c>
      <c r="D32" s="4">
        <f>F32*35+F32*1.25*7</f>
        <v>1687.1150925781249</v>
      </c>
      <c r="E32" s="4">
        <f t="shared" si="1"/>
        <v>2579.3480179687494</v>
      </c>
      <c r="F32" s="4">
        <f>VLOOKUP(A32,'Annexe 3 - accord 2025'!$A$11:$E$112,4,FALSE)</f>
        <v>38.562630687499997</v>
      </c>
      <c r="G32" s="4">
        <f>VLOOKUP(A32,'Annexe 2'!A31:E73,4,FALSE)</f>
        <v>2976.7891015624996</v>
      </c>
    </row>
    <row r="33" spans="1:7" x14ac:dyDescent="0.2">
      <c r="A33" s="174" t="s">
        <v>39</v>
      </c>
      <c r="B33" s="42">
        <v>46</v>
      </c>
      <c r="C33" s="42">
        <v>47</v>
      </c>
      <c r="D33" s="40">
        <f>F33*35+F33*1.25*8+F33*1.5*3</f>
        <v>1217.6191794937499</v>
      </c>
      <c r="E33" s="40">
        <f t="shared" si="1"/>
        <v>564.42612476249951</v>
      </c>
      <c r="F33" s="40">
        <f>VLOOKUP(A33,'Annexe 3 - accord 2025'!$A$11:$E$112,4,FALSE)</f>
        <v>24.598367262499998</v>
      </c>
      <c r="G33" s="40">
        <f>VLOOKUP(A33,'Annexe 2'!A32:E74,4,FALSE)</f>
        <v>1499.8322418749997</v>
      </c>
    </row>
    <row r="34" spans="1:7" x14ac:dyDescent="0.2">
      <c r="A34" s="173" t="s">
        <v>41</v>
      </c>
      <c r="B34" s="41">
        <v>46</v>
      </c>
      <c r="C34" s="41">
        <v>47</v>
      </c>
      <c r="D34" s="4">
        <f>F34*35+F34*1.25*8+F34*1.5*3</f>
        <v>1217.6191794937499</v>
      </c>
      <c r="E34" s="4">
        <f t="shared" si="1"/>
        <v>564.42612476249951</v>
      </c>
      <c r="F34" s="4">
        <f>VLOOKUP(A34,'Annexe 3 - accord 2025'!$A$11:$E$112,4,FALSE)</f>
        <v>24.598367262499998</v>
      </c>
      <c r="G34" s="4">
        <f>VLOOKUP(A34,'Annexe 2'!A33:E75,4,FALSE)</f>
        <v>1499.8322418749997</v>
      </c>
    </row>
    <row r="35" spans="1:7" x14ac:dyDescent="0.2">
      <c r="A35" s="174" t="s">
        <v>42</v>
      </c>
      <c r="B35" s="42">
        <v>43</v>
      </c>
      <c r="C35" s="42">
        <v>46</v>
      </c>
      <c r="D35" s="40">
        <f>F35*35+F35*1.25*8</f>
        <v>1152.3910792500001</v>
      </c>
      <c r="E35" s="40">
        <f t="shared" si="1"/>
        <v>667.93989149999925</v>
      </c>
      <c r="F35" s="40">
        <f>VLOOKUP(A35,'Annexe 3 - accord 2025'!$A$11:$E$112,4,FALSE)</f>
        <v>25.60869065</v>
      </c>
      <c r="G35" s="40">
        <f>VLOOKUP(A35,'Annexe 2'!A34:E76,4,FALSE)</f>
        <v>1486.3610249999997</v>
      </c>
    </row>
    <row r="36" spans="1:7" x14ac:dyDescent="0.2">
      <c r="A36" s="173" t="s">
        <v>46</v>
      </c>
      <c r="B36" s="41">
        <v>42</v>
      </c>
      <c r="C36" s="41">
        <v>45</v>
      </c>
      <c r="D36" s="4">
        <f>F36*35+F36*1.25*7</f>
        <v>1366.7732897656247</v>
      </c>
      <c r="E36" s="4">
        <f t="shared" si="1"/>
        <v>1488.4543110937511</v>
      </c>
      <c r="F36" s="4">
        <f>VLOOKUP(A36,'Annexe 3 - accord 2025'!$A$11:$E$112,4,FALSE)</f>
        <v>31.240532337499996</v>
      </c>
      <c r="G36" s="4">
        <f>VLOOKUP(A36,'Annexe 2'!A35:E77,4,FALSE)</f>
        <v>2111.0004453125002</v>
      </c>
    </row>
    <row r="37" spans="1:7" x14ac:dyDescent="0.2">
      <c r="A37" s="174" t="s">
        <v>52</v>
      </c>
      <c r="B37" s="42">
        <v>43</v>
      </c>
      <c r="C37" s="42">
        <v>46</v>
      </c>
      <c r="D37" s="40">
        <f>F37*35+F37*1.25*8</f>
        <v>1045.2086398125</v>
      </c>
      <c r="E37" s="40">
        <f t="shared" si="1"/>
        <v>302.94023287499977</v>
      </c>
      <c r="F37" s="40">
        <f>VLOOKUP(A37,'Annexe 3 - accord 2025'!$A$11:$E$112,4,FALSE)</f>
        <v>23.2268586625</v>
      </c>
      <c r="G37" s="40">
        <f>VLOOKUP(A37,'Annexe 2'!A36:E78,4,FALSE)</f>
        <v>1196.6787562499999</v>
      </c>
    </row>
    <row r="38" spans="1:7" x14ac:dyDescent="0.2">
      <c r="A38" s="173" t="s">
        <v>53</v>
      </c>
      <c r="B38" s="41">
        <v>46</v>
      </c>
      <c r="C38" s="41">
        <v>47</v>
      </c>
      <c r="D38" s="4">
        <f>F38*35+F38*1.25*8+F38*1.5*3</f>
        <v>1160.6091403499997</v>
      </c>
      <c r="E38" s="4">
        <f t="shared" si="1"/>
        <v>370.28382929999998</v>
      </c>
      <c r="F38" s="4">
        <f>VLOOKUP(A38,'Annexe 3 - accord 2025'!$A$11:$E$112,4,FALSE)</f>
        <v>23.446649299999997</v>
      </c>
      <c r="G38" s="4">
        <f>VLOOKUP(A38,'Annexe 2'!A37:E79,4,FALSE)</f>
        <v>1345.7510549999997</v>
      </c>
    </row>
    <row r="39" spans="1:7" x14ac:dyDescent="0.2">
      <c r="A39" s="174" t="s">
        <v>56</v>
      </c>
      <c r="B39" s="42">
        <v>43</v>
      </c>
      <c r="C39" s="42">
        <v>46</v>
      </c>
      <c r="D39" s="40">
        <f>F39*35+F39*1.25*8</f>
        <v>1045.2086398125</v>
      </c>
      <c r="E39" s="40">
        <f t="shared" si="1"/>
        <v>302.94023287499977</v>
      </c>
      <c r="F39" s="40">
        <f>VLOOKUP(A39,'Annexe 3 - accord 2025'!$A$11:$E$112,4,FALSE)</f>
        <v>23.2268586625</v>
      </c>
      <c r="G39" s="40">
        <f>VLOOKUP(A39,'Annexe 2'!A38:E80,4,FALSE)</f>
        <v>1196.6787562499999</v>
      </c>
    </row>
    <row r="40" spans="1:7" x14ac:dyDescent="0.2">
      <c r="A40" s="173" t="s">
        <v>59</v>
      </c>
      <c r="B40" s="41">
        <v>42</v>
      </c>
      <c r="C40" s="41">
        <v>46</v>
      </c>
      <c r="D40" s="4">
        <f>F40*35+F40*1.25*7</f>
        <v>1701.8777283593747</v>
      </c>
      <c r="E40" s="4">
        <f t="shared" si="1"/>
        <v>2629.6207776562501</v>
      </c>
      <c r="F40" s="4">
        <f>VLOOKUP(A40,'Annexe 3 - accord 2025'!$A$11:$E$112,4,FALSE)</f>
        <v>38.900062362499995</v>
      </c>
      <c r="G40" s="4">
        <f>VLOOKUP(A40,'Annexe 2'!A39:E81,4,FALSE)</f>
        <v>3016.6881171874998</v>
      </c>
    </row>
    <row r="41" spans="1:7" x14ac:dyDescent="0.2">
      <c r="A41" s="174" t="s">
        <v>60</v>
      </c>
      <c r="B41" s="42">
        <v>42</v>
      </c>
      <c r="C41" s="42">
        <v>46</v>
      </c>
      <c r="D41" s="40">
        <f>F41*35+F41*1.25*7</f>
        <v>1687.1150925781249</v>
      </c>
      <c r="E41" s="40">
        <f t="shared" si="1"/>
        <v>2579.3480179687494</v>
      </c>
      <c r="F41" s="40">
        <f>VLOOKUP(A41,'Annexe 3 - accord 2025'!$A$11:$E$112,4,FALSE)</f>
        <v>38.562630687499997</v>
      </c>
      <c r="G41" s="40">
        <f>VLOOKUP(A41,'Annexe 2'!A40:E82,4,FALSE)</f>
        <v>2976.7891015624996</v>
      </c>
    </row>
    <row r="42" spans="1:7" x14ac:dyDescent="0.2">
      <c r="A42" s="173" t="s">
        <v>62</v>
      </c>
      <c r="B42" s="41">
        <v>46</v>
      </c>
      <c r="C42" s="41">
        <v>47</v>
      </c>
      <c r="D42" s="4">
        <f>F42*35+F42*1.25*8+F42*1.5*3</f>
        <v>1124.6984390812499</v>
      </c>
      <c r="E42" s="4">
        <f t="shared" si="1"/>
        <v>247.9933330875001</v>
      </c>
      <c r="F42" s="4">
        <f>VLOOKUP(A42,'Annexe 3 - accord 2025'!$A$11:$E$112,4,FALSE)</f>
        <v>22.721180587499997</v>
      </c>
      <c r="G42" s="4">
        <f>VLOOKUP(A42,'Annexe 2'!A41:E83,4,FALSE)</f>
        <v>1248.695105625</v>
      </c>
    </row>
    <row r="43" spans="1:7" x14ac:dyDescent="0.2">
      <c r="A43" s="174" t="s">
        <v>63</v>
      </c>
      <c r="B43" s="42">
        <v>42</v>
      </c>
      <c r="C43" s="42">
        <v>45</v>
      </c>
      <c r="D43" s="40">
        <f>F43*35+F43*1.25*7</f>
        <v>1166.586362265625</v>
      </c>
      <c r="E43" s="40">
        <f t="shared" si="1"/>
        <v>806.73666609374914</v>
      </c>
      <c r="F43" s="40">
        <f>VLOOKUP(A43,'Annexe 3 - accord 2025'!$A$11:$E$112,4,FALSE)</f>
        <v>26.664831137499998</v>
      </c>
      <c r="G43" s="40">
        <f>VLOOKUP(A43,'Annexe 2'!A42:E84,4,FALSE)</f>
        <v>1569.9546953124996</v>
      </c>
    </row>
    <row r="44" spans="1:7" x14ac:dyDescent="0.2">
      <c r="A44" s="173" t="s">
        <v>64</v>
      </c>
      <c r="B44" s="41">
        <v>42</v>
      </c>
      <c r="C44" s="41">
        <v>45</v>
      </c>
      <c r="D44" s="4">
        <f>F44*35+F44*1.25*7</f>
        <v>1366.7732897656247</v>
      </c>
      <c r="E44" s="4">
        <f t="shared" si="1"/>
        <v>1488.4543110937511</v>
      </c>
      <c r="F44" s="4">
        <f>VLOOKUP(A44,'Annexe 3 - accord 2025'!$A$11:$E$112,4,FALSE)</f>
        <v>31.240532337499996</v>
      </c>
      <c r="G44" s="4">
        <f>VLOOKUP(A44,'Annexe 2'!A43:E85,4,FALSE)</f>
        <v>2111.0004453125002</v>
      </c>
    </row>
    <row r="45" spans="1:7" x14ac:dyDescent="0.2">
      <c r="A45" s="174" t="s">
        <v>65</v>
      </c>
      <c r="B45" s="42">
        <v>43</v>
      </c>
      <c r="C45" s="42">
        <v>46</v>
      </c>
      <c r="D45" s="40">
        <f>F45*35+F45*1.25*8</f>
        <v>982.41339375000007</v>
      </c>
      <c r="E45" s="40">
        <f t="shared" si="1"/>
        <v>89.096962499999336</v>
      </c>
      <c r="F45" s="40">
        <f>VLOOKUP(A45,'Annexe 3 - accord 2025'!$A$11:$E$112,4,FALSE)</f>
        <v>21.831408750000001</v>
      </c>
      <c r="G45" s="40">
        <f>VLOOKUP(A45,'Annexe 2'!A44:E86,4,FALSE)</f>
        <v>1026.9618749999997</v>
      </c>
    </row>
    <row r="46" spans="1:7" x14ac:dyDescent="0.2">
      <c r="A46" s="173" t="s">
        <v>69</v>
      </c>
      <c r="B46" s="41">
        <v>46</v>
      </c>
      <c r="C46" s="41">
        <v>47</v>
      </c>
      <c r="D46" s="4">
        <f>F46*35+F46*1.25*8+F46*1.5*3</f>
        <v>1124.6984390812499</v>
      </c>
      <c r="E46" s="4">
        <f t="shared" si="1"/>
        <v>247.9933330875001</v>
      </c>
      <c r="F46" s="4">
        <f>VLOOKUP(A46,'Annexe 3 - accord 2025'!$A$11:$E$112,4,FALSE)</f>
        <v>22.721180587499997</v>
      </c>
      <c r="G46" s="4">
        <f>VLOOKUP(A46,'Annexe 2'!A45:E87,4,FALSE)</f>
        <v>1248.695105625</v>
      </c>
    </row>
    <row r="47" spans="1:7" x14ac:dyDescent="0.2">
      <c r="A47" s="174" t="s">
        <v>80</v>
      </c>
      <c r="B47" s="42">
        <v>43</v>
      </c>
      <c r="C47" s="42">
        <v>46</v>
      </c>
      <c r="D47" s="40">
        <f>F47*35+F47*1.25*8</f>
        <v>1047.9801988124998</v>
      </c>
      <c r="E47" s="40">
        <f t="shared" si="1"/>
        <v>312.37851487500029</v>
      </c>
      <c r="F47" s="40">
        <f>VLOOKUP(A47,'Annexe 3 - accord 2025'!$A$11:$E$112,4,FALSE)</f>
        <v>23.288448862499997</v>
      </c>
      <c r="G47" s="40">
        <f>VLOOKUP(A47,'Annexe 2'!A46:E88,4,FALSE)</f>
        <v>1204.1694562499999</v>
      </c>
    </row>
    <row r="48" spans="1:7" x14ac:dyDescent="0.2">
      <c r="A48" s="173" t="s">
        <v>81</v>
      </c>
      <c r="B48" s="41">
        <v>42</v>
      </c>
      <c r="C48" s="41">
        <v>45</v>
      </c>
      <c r="D48" s="4">
        <f>F48*35+F48*1.25*7</f>
        <v>1116.1740559374998</v>
      </c>
      <c r="E48" s="4">
        <f t="shared" si="1"/>
        <v>635.06232562500008</v>
      </c>
      <c r="F48" s="4">
        <f>VLOOKUP(A48,'Annexe 3 - accord 2025'!$A$11:$E$112,4,FALSE)</f>
        <v>25.512549849999999</v>
      </c>
      <c r="G48" s="4">
        <f>VLOOKUP(A48,'Annexe 2'!A47:E89,4,FALSE)</f>
        <v>1433.7052187499999</v>
      </c>
    </row>
    <row r="49" spans="1:7" x14ac:dyDescent="0.2">
      <c r="A49" s="174" t="s">
        <v>82</v>
      </c>
      <c r="B49" s="42">
        <v>43</v>
      </c>
      <c r="C49" s="42">
        <v>46</v>
      </c>
      <c r="D49" s="40">
        <f>F49*35+F49*1.25*8</f>
        <v>1218.274754625</v>
      </c>
      <c r="E49" s="40">
        <f t="shared" si="1"/>
        <v>892.3005157499997</v>
      </c>
      <c r="F49" s="40">
        <f>VLOOKUP(A49,'Annexe 3 - accord 2025'!$A$11:$E$112,4,FALSE)</f>
        <v>27.072772324999999</v>
      </c>
      <c r="G49" s="40">
        <f>VLOOKUP(A49,'Annexe 2'!A48:E90,4,FALSE)</f>
        <v>1664.4250124999999</v>
      </c>
    </row>
    <row r="50" spans="1:7" x14ac:dyDescent="0.2">
      <c r="A50" s="173" t="s">
        <v>85</v>
      </c>
      <c r="B50" s="41">
        <v>42</v>
      </c>
      <c r="C50" s="41">
        <v>45</v>
      </c>
      <c r="D50" s="4">
        <f>F50*35+F50*1.25*7</f>
        <v>1116.1740559374998</v>
      </c>
      <c r="E50" s="4">
        <f t="shared" si="1"/>
        <v>635.06232562500008</v>
      </c>
      <c r="F50" s="4">
        <f>VLOOKUP(A50,'Annexe 3 - accord 2025'!$A$11:$E$112,4,FALSE)</f>
        <v>25.512549849999999</v>
      </c>
      <c r="G50" s="4">
        <f>VLOOKUP(A50,'Annexe 2'!A49:E91,4,FALSE)</f>
        <v>1433.7052187499999</v>
      </c>
    </row>
    <row r="51" spans="1:7" x14ac:dyDescent="0.2">
      <c r="A51" s="174" t="s">
        <v>87</v>
      </c>
      <c r="B51" s="42">
        <v>43</v>
      </c>
      <c r="C51" s="42">
        <v>46</v>
      </c>
      <c r="D51" s="40">
        <f>F51*35+F51*1.25*8</f>
        <v>1001.941054875</v>
      </c>
      <c r="E51" s="40">
        <f t="shared" si="1"/>
        <v>155.59656524999991</v>
      </c>
      <c r="F51" s="40">
        <f>VLOOKUP(A51,'Annexe 3 - accord 2025'!$A$11:$E$112,4,FALSE)</f>
        <v>22.265356775000001</v>
      </c>
      <c r="G51" s="40">
        <f>VLOOKUP(A51,'Annexe 2'!A50:E92,4,FALSE)</f>
        <v>1079.7393374999999</v>
      </c>
    </row>
    <row r="52" spans="1:7" x14ac:dyDescent="0.2">
      <c r="A52" s="173" t="s">
        <v>93</v>
      </c>
      <c r="B52" s="41">
        <v>46</v>
      </c>
      <c r="C52" s="41">
        <v>47</v>
      </c>
      <c r="D52" s="4">
        <f>F52*35+F52*1.25*8+F52*1.5*3</f>
        <v>1152.4575459375001</v>
      </c>
      <c r="E52" s="4">
        <f t="shared" si="1"/>
        <v>342.52434562500002</v>
      </c>
      <c r="F52" s="4">
        <f>VLOOKUP(A52,'Annexe 3 - accord 2025'!$A$11:$E$112,4,FALSE)</f>
        <v>23.281970625</v>
      </c>
      <c r="G52" s="4">
        <f>VLOOKUP(A52,'Annexe 2'!A51:E93,4,FALSE)</f>
        <v>1323.7197187500001</v>
      </c>
    </row>
    <row r="53" spans="1:7" x14ac:dyDescent="0.2">
      <c r="A53" s="174" t="s">
        <v>95</v>
      </c>
      <c r="B53" s="42">
        <v>46</v>
      </c>
      <c r="C53" s="42">
        <v>47</v>
      </c>
      <c r="D53" s="40">
        <f>F53*35+F53*1.25*8+F53*1.5*3</f>
        <v>1152.4575459375001</v>
      </c>
      <c r="E53" s="40">
        <f t="shared" si="1"/>
        <v>342.52434562500002</v>
      </c>
      <c r="F53" s="40">
        <f>VLOOKUP(A53,'Annexe 3 - accord 2025'!$A$11:$E$112,4,FALSE)</f>
        <v>23.281970625</v>
      </c>
      <c r="G53" s="40">
        <f>VLOOKUP(A53,'Annexe 2'!A52:E94,4,FALSE)</f>
        <v>1323.7197187500001</v>
      </c>
    </row>
    <row r="54" spans="1:7" x14ac:dyDescent="0.2">
      <c r="A54" s="173" t="s">
        <v>101</v>
      </c>
      <c r="B54" s="41">
        <v>43</v>
      </c>
      <c r="C54" s="41">
        <v>46</v>
      </c>
      <c r="D54" s="4">
        <f>G54</f>
        <v>601.57918124999992</v>
      </c>
      <c r="E54" s="4" t="s">
        <v>114</v>
      </c>
      <c r="F54" s="4">
        <f>VLOOKUP(A54,'Annexe 3 - accord 2025'!$A$11:$E$112,4,FALSE)</f>
        <v>13.368426249999999</v>
      </c>
      <c r="G54" s="4">
        <f>VLOOKUP(A54,'Annexe 2'!A53:E95,4,FALSE)</f>
        <v>601.57918124999992</v>
      </c>
    </row>
    <row r="55" spans="1:7" x14ac:dyDescent="0.2">
      <c r="A55" s="8"/>
      <c r="B55" s="111"/>
      <c r="C55" s="111"/>
      <c r="D55" s="9"/>
      <c r="E55" s="9"/>
      <c r="F55" s="9"/>
      <c r="G55" s="9"/>
    </row>
    <row r="56" spans="1:7" x14ac:dyDescent="0.2">
      <c r="A56" s="8"/>
      <c r="B56" s="8"/>
      <c r="C56" s="8"/>
      <c r="D56" s="8"/>
      <c r="E56" s="38"/>
      <c r="F56" s="38"/>
      <c r="G56" s="38"/>
    </row>
    <row r="57" spans="1:7" ht="30" customHeight="1" x14ac:dyDescent="0.2">
      <c r="A57" s="207" t="s">
        <v>110</v>
      </c>
      <c r="B57" s="207"/>
      <c r="C57" s="207"/>
      <c r="D57" s="207"/>
      <c r="E57" s="207"/>
      <c r="F57" s="207"/>
      <c r="G57" s="207"/>
    </row>
    <row r="58" spans="1:7" ht="45" x14ac:dyDescent="0.2">
      <c r="A58" s="143" t="s">
        <v>2</v>
      </c>
      <c r="B58" s="27" t="s">
        <v>111</v>
      </c>
      <c r="C58" s="27" t="s">
        <v>112</v>
      </c>
      <c r="D58" s="13" t="s">
        <v>201</v>
      </c>
      <c r="E58" s="27" t="s">
        <v>203</v>
      </c>
      <c r="F58" s="27" t="s">
        <v>202</v>
      </c>
      <c r="G58" s="172" t="s">
        <v>204</v>
      </c>
    </row>
    <row r="59" spans="1:7" x14ac:dyDescent="0.15">
      <c r="A59" s="173" t="s">
        <v>4</v>
      </c>
      <c r="B59" s="20">
        <v>52</v>
      </c>
      <c r="C59" s="20">
        <v>56</v>
      </c>
      <c r="D59" s="15">
        <f>F59*35+F59*1.25*8+F59*1.5*5+F59*1.75*4</f>
        <v>1565.7931523500001</v>
      </c>
      <c r="E59" s="15">
        <f t="shared" ref="E59:E71" si="2">2*(G59-D59)</f>
        <v>1026.4510053000004</v>
      </c>
      <c r="F59" s="15">
        <f>VLOOKUP(A59,'Annexe 3 - accord 2025'!$A$11:$E$112,4,FALSE)</f>
        <v>26.315851299999999</v>
      </c>
      <c r="G59" s="15">
        <f>VLOOKUP(A59,'Annexe 2'!A57:E99,4,FALSE)</f>
        <v>2079.0186550000003</v>
      </c>
    </row>
    <row r="60" spans="1:7" x14ac:dyDescent="0.15">
      <c r="A60" s="160" t="s">
        <v>7</v>
      </c>
      <c r="B60" s="19">
        <v>52</v>
      </c>
      <c r="C60" s="19">
        <v>56</v>
      </c>
      <c r="D60" s="28">
        <f>F60*35+F60*1.25*8+F60*1.5*5+F60*1.75*4</f>
        <v>1547.5762076687502</v>
      </c>
      <c r="E60" s="28">
        <f t="shared" si="2"/>
        <v>964.41492341249932</v>
      </c>
      <c r="F60" s="28">
        <f>VLOOKUP(A60,'Annexe 3 - accord 2025'!$A$11:$E$112,4,FALSE)</f>
        <v>26.009684162500001</v>
      </c>
      <c r="G60" s="28">
        <f>VLOOKUP(A60,'Annexe 2'!A58:E100,4,FALSE)</f>
        <v>2029.7836693749998</v>
      </c>
    </row>
    <row r="61" spans="1:7" x14ac:dyDescent="0.15">
      <c r="A61" s="159" t="s">
        <v>266</v>
      </c>
      <c r="B61" s="20">
        <v>51</v>
      </c>
      <c r="C61" s="20">
        <v>55</v>
      </c>
      <c r="D61" s="15">
        <f>F61*35+F61*1.25*8+F61*1.5*5+F61*1.75*3</f>
        <v>1455.9613898156249</v>
      </c>
      <c r="E61" s="15">
        <f>2*(G61-D61)</f>
        <v>779.06784099375045</v>
      </c>
      <c r="F61" s="15">
        <f>VLOOKUP(A61,'Annexe 3 - accord 2025'!$A$11:$E$112,4,FALSE)</f>
        <v>25.211452637499999</v>
      </c>
      <c r="G61" s="15">
        <f>VLOOKUP(A61,'Annexe 2'!A59:E111,4,FALSE)</f>
        <v>1845.4953103125001</v>
      </c>
    </row>
    <row r="62" spans="1:7" x14ac:dyDescent="0.15">
      <c r="A62" s="162" t="s">
        <v>8</v>
      </c>
      <c r="B62" s="100">
        <v>52</v>
      </c>
      <c r="C62" s="100">
        <v>56</v>
      </c>
      <c r="D62" s="28">
        <f>F62*35+F62*1.25*8+F62*1.5*5+F62*1.75*4</f>
        <v>1610.8299533375</v>
      </c>
      <c r="E62" s="28">
        <f t="shared" si="2"/>
        <v>1179.8195708249991</v>
      </c>
      <c r="F62" s="28">
        <f>VLOOKUP(A62,'Annexe 3 - accord 2025'!$A$11:$E$112,4,FALSE)</f>
        <v>27.072772324999999</v>
      </c>
      <c r="G62" s="28">
        <f>VLOOKUP(A62,'Annexe 2'!A60:E103,4,FALSE)</f>
        <v>2200.7397387499996</v>
      </c>
    </row>
    <row r="63" spans="1:7" x14ac:dyDescent="0.15">
      <c r="A63" s="159" t="s">
        <v>11</v>
      </c>
      <c r="B63" s="20">
        <v>52</v>
      </c>
      <c r="C63" s="20">
        <v>56</v>
      </c>
      <c r="D63" s="15">
        <f>F63*35+F63*1.25*8+F63*1.5*5+F63*1.75*4</f>
        <v>1385.6627073187497</v>
      </c>
      <c r="E63" s="15">
        <f t="shared" si="2"/>
        <v>413.03381411250029</v>
      </c>
      <c r="F63" s="15">
        <f>VLOOKUP(A63,'Annexe 3 - accord 2025'!$A$11:$E$112,4,FALSE)</f>
        <v>23.288448862499997</v>
      </c>
      <c r="G63" s="15">
        <f>VLOOKUP(A63,'Annexe 2'!A61:E103,4,FALSE)</f>
        <v>1592.1796143749998</v>
      </c>
    </row>
    <row r="64" spans="1:7" x14ac:dyDescent="0.15">
      <c r="A64" s="160" t="s">
        <v>267</v>
      </c>
      <c r="B64" s="19">
        <v>51</v>
      </c>
      <c r="C64" s="19">
        <v>55</v>
      </c>
      <c r="D64" s="28">
        <f>F64*35+F64*1.25*8+F64*1.5*5+F64*1.75*3</f>
        <v>1285.8252618750003</v>
      </c>
      <c r="E64" s="28">
        <f t="shared" si="2"/>
        <v>199.68535124999971</v>
      </c>
      <c r="F64" s="28">
        <f>VLOOKUP(A64,'Annexe 3 - accord 2025'!$A$11:$E$112,4,FALSE)</f>
        <v>22.265372500000002</v>
      </c>
      <c r="G64" s="28">
        <f>VLOOKUP(A64,'Annexe 2'!A62:E104,4,FALSE)</f>
        <v>1385.6679375000001</v>
      </c>
    </row>
    <row r="65" spans="1:7" x14ac:dyDescent="0.15">
      <c r="A65" s="159" t="s">
        <v>12</v>
      </c>
      <c r="B65" s="20">
        <v>52</v>
      </c>
      <c r="C65" s="20">
        <v>56</v>
      </c>
      <c r="D65" s="15">
        <f>F65*35+F65*1.25*8+F65*1.5*5+F65*1.75*4</f>
        <v>1385.6627073187497</v>
      </c>
      <c r="E65" s="15">
        <f t="shared" si="2"/>
        <v>413.03381411250029</v>
      </c>
      <c r="F65" s="15">
        <f>VLOOKUP(A65,'Annexe 3 - accord 2025'!$A$11:$E$112,4,FALSE)</f>
        <v>23.288448862499997</v>
      </c>
      <c r="G65" s="15">
        <f>VLOOKUP(A65,'Annexe 2'!A63:E104,4,FALSE)</f>
        <v>1592.1796143749998</v>
      </c>
    </row>
    <row r="66" spans="1:7" x14ac:dyDescent="0.15">
      <c r="A66" s="160" t="s">
        <v>13</v>
      </c>
      <c r="B66" s="19">
        <v>51</v>
      </c>
      <c r="C66" s="19">
        <v>55</v>
      </c>
      <c r="D66" s="28">
        <f>G66</f>
        <v>772.02661593749986</v>
      </c>
      <c r="E66" s="28" t="s">
        <v>114</v>
      </c>
      <c r="F66" s="28">
        <f>VLOOKUP(A66,'Annexe 3 - accord 2025'!$A$11:$E$112,4,FALSE)</f>
        <v>13.368426249999999</v>
      </c>
      <c r="G66" s="28">
        <f>VLOOKUP(A66,'Annexe 2'!A64:E105,4,FALSE)</f>
        <v>772.02661593749986</v>
      </c>
    </row>
    <row r="67" spans="1:7" x14ac:dyDescent="0.15">
      <c r="A67" s="159" t="s">
        <v>14</v>
      </c>
      <c r="B67" s="20">
        <v>51</v>
      </c>
      <c r="C67" s="20">
        <v>55</v>
      </c>
      <c r="D67" s="15">
        <f>F67*35+F67*1.25*8+F67*1.5*5+F67*1.75*3</f>
        <v>1453.0226641218749</v>
      </c>
      <c r="E67" s="15">
        <f t="shared" si="2"/>
        <v>769.06028863124948</v>
      </c>
      <c r="F67" s="15">
        <f>VLOOKUP(A67,'Annexe 3 - accord 2025'!$A$11:$E$112,4,FALSE)</f>
        <v>25.160565612500001</v>
      </c>
      <c r="G67" s="15">
        <f>VLOOKUP(A67,'Annexe 2'!A65:E106,4,FALSE)</f>
        <v>1837.5528084374996</v>
      </c>
    </row>
    <row r="68" spans="1:7" x14ac:dyDescent="0.15">
      <c r="A68" s="160" t="s">
        <v>15</v>
      </c>
      <c r="B68" s="19">
        <v>52</v>
      </c>
      <c r="C68" s="19">
        <v>56</v>
      </c>
      <c r="D68" s="28">
        <f>F68*35+F68*1.25*8+F68*1.5*5+F68*1.75*4</f>
        <v>1497.0536539437499</v>
      </c>
      <c r="E68" s="28">
        <f t="shared" si="2"/>
        <v>792.3651458624995</v>
      </c>
      <c r="F68" s="28">
        <f>VLOOKUP(A68,'Annexe 3 - accord 2025'!$A$11:$E$112,4,FALSE)</f>
        <v>25.160565612500001</v>
      </c>
      <c r="G68" s="28">
        <f>VLOOKUP(A68,'Annexe 2'!A66:E107,4,FALSE)</f>
        <v>1893.2362268749996</v>
      </c>
    </row>
    <row r="69" spans="1:7" x14ac:dyDescent="0.15">
      <c r="A69" s="159" t="s">
        <v>17</v>
      </c>
      <c r="B69" s="20">
        <v>52</v>
      </c>
      <c r="C69" s="20">
        <v>56</v>
      </c>
      <c r="D69" s="15">
        <f>F69*35+F69*1.25*8+F69*1.5*5+F69*1.75*4</f>
        <v>1547.5762076687502</v>
      </c>
      <c r="E69" s="15">
        <f t="shared" si="2"/>
        <v>964.41492341249932</v>
      </c>
      <c r="F69" s="15">
        <f>VLOOKUP(A69,'Annexe 3 - accord 2025'!$A$11:$E$112,4,FALSE)</f>
        <v>26.009684162500001</v>
      </c>
      <c r="G69" s="15">
        <f>VLOOKUP(A69,'Annexe 2'!A67:E108,4,FALSE)</f>
        <v>2029.7836693749998</v>
      </c>
    </row>
    <row r="70" spans="1:7" x14ac:dyDescent="0.15">
      <c r="A70" s="160" t="s">
        <v>19</v>
      </c>
      <c r="B70" s="19">
        <v>52</v>
      </c>
      <c r="C70" s="19">
        <v>56</v>
      </c>
      <c r="D70" s="28">
        <f>G70</f>
        <v>795.42136187499989</v>
      </c>
      <c r="E70" s="28" t="s">
        <v>114</v>
      </c>
      <c r="F70" s="28">
        <f>VLOOKUP(A70,'Annexe 3 - accord 2025'!$A$11:$E$112,4,FALSE)</f>
        <v>13.368426249999999</v>
      </c>
      <c r="G70" s="28">
        <f>VLOOKUP(A70,'Annexe 2'!A68:E109,4,FALSE)</f>
        <v>795.42136187499989</v>
      </c>
    </row>
    <row r="71" spans="1:7" x14ac:dyDescent="0.15">
      <c r="A71" s="159" t="s">
        <v>23</v>
      </c>
      <c r="B71" s="20">
        <v>52</v>
      </c>
      <c r="C71" s="20">
        <v>56</v>
      </c>
      <c r="D71" s="15">
        <f>F71*35+F71*1.25*8+F71*1.5*5+F71*1.75*4</f>
        <v>1381.9980904187501</v>
      </c>
      <c r="E71" s="15">
        <f t="shared" si="2"/>
        <v>400.55430791249955</v>
      </c>
      <c r="F71" s="15">
        <f>VLOOKUP(A71,'Annexe 3 - accord 2025'!$A$11:$E$112,4,FALSE)</f>
        <v>23.2268586625</v>
      </c>
      <c r="G71" s="15">
        <f>VLOOKUP(A71,'Annexe 2'!A69:E110,4,FALSE)</f>
        <v>1582.2752443749998</v>
      </c>
    </row>
    <row r="72" spans="1:7" x14ac:dyDescent="0.15">
      <c r="A72" s="160" t="s">
        <v>26</v>
      </c>
      <c r="B72" s="19">
        <v>51</v>
      </c>
      <c r="C72" s="19">
        <v>55</v>
      </c>
      <c r="D72" s="28">
        <f>G72</f>
        <v>772.02661593749986</v>
      </c>
      <c r="E72" s="28" t="s">
        <v>114</v>
      </c>
      <c r="F72" s="28">
        <f>VLOOKUP(A72,'Annexe 3 - accord 2025'!$A$11:$E$112,4,FALSE)</f>
        <v>13.368426249999999</v>
      </c>
      <c r="G72" s="28">
        <f>VLOOKUP(A72,'Annexe 2'!A70:E112,4,FALSE)</f>
        <v>772.02661593749986</v>
      </c>
    </row>
    <row r="73" spans="1:7" x14ac:dyDescent="0.15">
      <c r="A73" s="159" t="s">
        <v>27</v>
      </c>
      <c r="B73" s="20">
        <v>52</v>
      </c>
      <c r="C73" s="20">
        <v>56</v>
      </c>
      <c r="D73" s="15">
        <f>G73</f>
        <v>795.42136187499989</v>
      </c>
      <c r="E73" s="15" t="s">
        <v>114</v>
      </c>
      <c r="F73" s="15">
        <f>VLOOKUP(A73,'Annexe 3 - accord 2025'!$A$11:$E$112,4,FALSE)</f>
        <v>13.368426249999999</v>
      </c>
      <c r="G73" s="15">
        <f>VLOOKUP(A73,'Annexe 2'!A71:E113,4,FALSE)</f>
        <v>795.42136187499989</v>
      </c>
    </row>
    <row r="74" spans="1:7" x14ac:dyDescent="0.15">
      <c r="A74" s="160" t="s">
        <v>28</v>
      </c>
      <c r="B74" s="19">
        <v>52</v>
      </c>
      <c r="C74" s="19">
        <v>56</v>
      </c>
      <c r="D74" s="28">
        <f>G74</f>
        <v>795.42136187499989</v>
      </c>
      <c r="E74" s="28" t="s">
        <v>114</v>
      </c>
      <c r="F74" s="28">
        <f>VLOOKUP(A74,'Annexe 3 - accord 2025'!$A$11:$E$112,4,FALSE)</f>
        <v>13.368426249999999</v>
      </c>
      <c r="G74" s="28">
        <f>VLOOKUP(A74,'Annexe 2'!A72:E114,4,FALSE)</f>
        <v>795.42136187499989</v>
      </c>
    </row>
    <row r="75" spans="1:7" x14ac:dyDescent="0.15">
      <c r="A75" s="159" t="s">
        <v>30</v>
      </c>
      <c r="B75" s="20">
        <v>51</v>
      </c>
      <c r="C75" s="20">
        <v>55</v>
      </c>
      <c r="D75" s="15">
        <f>F75*35+F75*1.25*8+F75*1.5*5+F75*1.75*3</f>
        <v>1706.794098384375</v>
      </c>
      <c r="E75" s="15">
        <f t="shared" ref="E75:E100" si="3">2*(G75-D75)</f>
        <v>1633.2549026062497</v>
      </c>
      <c r="F75" s="15">
        <f>VLOOKUP(A75,'Annexe 3 - accord 2025'!$A$11:$E$112,4,FALSE)</f>
        <v>29.554876162500001</v>
      </c>
      <c r="G75" s="15">
        <f>VLOOKUP(A75,'Annexe 2'!A73:E115,4,FALSE)</f>
        <v>2523.4215496874999</v>
      </c>
    </row>
    <row r="76" spans="1:7" x14ac:dyDescent="0.15">
      <c r="A76" s="160" t="s">
        <v>32</v>
      </c>
      <c r="B76" s="19">
        <v>52</v>
      </c>
      <c r="C76" s="19">
        <v>56</v>
      </c>
      <c r="D76" s="28">
        <f>F76*35+F76*1.25*8+F76*1.5*5+F76*1.75*4</f>
        <v>1385.6627073187497</v>
      </c>
      <c r="E76" s="28">
        <f t="shared" si="3"/>
        <v>413.03381411250029</v>
      </c>
      <c r="F76" s="28">
        <f>VLOOKUP(A76,'Annexe 3 - accord 2025'!$A$11:$E$112,4,FALSE)</f>
        <v>23.288448862499997</v>
      </c>
      <c r="G76" s="28">
        <f>VLOOKUP(A76,'Annexe 2'!A74:E116,4,FALSE)</f>
        <v>1592.1796143749998</v>
      </c>
    </row>
    <row r="77" spans="1:7" x14ac:dyDescent="0.15">
      <c r="A77" s="159" t="s">
        <v>33</v>
      </c>
      <c r="B77" s="20">
        <v>52</v>
      </c>
      <c r="C77" s="20">
        <v>56</v>
      </c>
      <c r="D77" s="15">
        <f>F77*35+F77*1.25*8+F77*1.5*5+F77*1.75*4</f>
        <v>1517.996716075</v>
      </c>
      <c r="E77" s="15">
        <f t="shared" si="3"/>
        <v>863.68476284999952</v>
      </c>
      <c r="F77" s="15">
        <f>VLOOKUP(A77,'Annexe 3 - accord 2025'!$A$11:$E$112,4,FALSE)</f>
        <v>25.512549849999999</v>
      </c>
      <c r="G77" s="15">
        <f>VLOOKUP(A77,'Annexe 2'!A75:E117,4,FALSE)</f>
        <v>1949.8390974999998</v>
      </c>
    </row>
    <row r="78" spans="1:7" x14ac:dyDescent="0.15">
      <c r="A78" s="160" t="s">
        <v>35</v>
      </c>
      <c r="B78" s="19">
        <v>52</v>
      </c>
      <c r="C78" s="19">
        <v>56</v>
      </c>
      <c r="D78" s="28">
        <f>F78*35+F78*1.25*8+F78*1.5*5+F78*1.75*4</f>
        <v>1858.81167408125</v>
      </c>
      <c r="E78" s="28">
        <f t="shared" si="3"/>
        <v>2024.2978630875009</v>
      </c>
      <c r="F78" s="28">
        <f>VLOOKUP(A78,'Annexe 3 - accord 2025'!$A$11:$E$112,4,FALSE)</f>
        <v>31.240532337499996</v>
      </c>
      <c r="G78" s="28">
        <f>VLOOKUP(A78,'Annexe 2'!A76:E118,4,FALSE)</f>
        <v>2870.9606056250004</v>
      </c>
    </row>
    <row r="79" spans="1:7" x14ac:dyDescent="0.15">
      <c r="A79" s="159" t="s">
        <v>37</v>
      </c>
      <c r="B79" s="20">
        <v>51</v>
      </c>
      <c r="C79" s="20">
        <v>56</v>
      </c>
      <c r="D79" s="15">
        <f>F79*35+F79*1.25*8+F79*1.5*5+F79*1.75*3</f>
        <v>2226.9919222031244</v>
      </c>
      <c r="E79" s="15">
        <f t="shared" si="3"/>
        <v>3404.7393837187501</v>
      </c>
      <c r="F79" s="15">
        <f>VLOOKUP(A79,'Annexe 3 - accord 2025'!$A$11:$E$112,4,FALSE)</f>
        <v>38.562630687499997</v>
      </c>
      <c r="G79" s="15">
        <f>VLOOKUP(A79,'Annexe 2'!A77:E119,4,FALSE)</f>
        <v>3929.3616140624995</v>
      </c>
    </row>
    <row r="80" spans="1:7" x14ac:dyDescent="0.15">
      <c r="A80" s="160" t="s">
        <v>39</v>
      </c>
      <c r="B80" s="19">
        <v>56</v>
      </c>
      <c r="C80" s="19">
        <v>57</v>
      </c>
      <c r="D80" s="28">
        <f>F80*35+F80*1.25*8+F80*1.5*5+F80*1.75*8</f>
        <v>1635.7914229562498</v>
      </c>
      <c r="E80" s="28">
        <f t="shared" si="3"/>
        <v>758.26944033749987</v>
      </c>
      <c r="F80" s="28">
        <f>VLOOKUP(A80,'Annexe 3 - accord 2025'!$A$11:$E$112,4,FALSE)</f>
        <v>24.598367262499998</v>
      </c>
      <c r="G80" s="28">
        <f>VLOOKUP(A80,'Annexe 2'!A78:E120,4,FALSE)</f>
        <v>2014.9261431249997</v>
      </c>
    </row>
    <row r="81" spans="1:7" x14ac:dyDescent="0.15">
      <c r="A81" s="159" t="s">
        <v>41</v>
      </c>
      <c r="B81" s="20">
        <v>56</v>
      </c>
      <c r="C81" s="20">
        <v>57</v>
      </c>
      <c r="D81" s="15">
        <f>F81*35+F81*1.25*8+F81*1.5*5+F81*1.75*8</f>
        <v>1635.7914229562498</v>
      </c>
      <c r="E81" s="15">
        <f t="shared" si="3"/>
        <v>758.26944033749987</v>
      </c>
      <c r="F81" s="15">
        <f>VLOOKUP(A81,'Annexe 3 - accord 2025'!$A$11:$E$112,4,FALSE)</f>
        <v>24.598367262499998</v>
      </c>
      <c r="G81" s="15">
        <f>VLOOKUP(A81,'Annexe 2'!A79:E121,4,FALSE)</f>
        <v>2014.9261431249997</v>
      </c>
    </row>
    <row r="82" spans="1:7" x14ac:dyDescent="0.15">
      <c r="A82" s="160" t="s">
        <v>42</v>
      </c>
      <c r="B82" s="19">
        <v>52</v>
      </c>
      <c r="C82" s="19">
        <v>56</v>
      </c>
      <c r="D82" s="28">
        <f>F82*35+F82*1.25*8+F82*1.5*5+F82*1.75*4</f>
        <v>1523.7170936750001</v>
      </c>
      <c r="E82" s="28">
        <f t="shared" si="3"/>
        <v>883.16496764999874</v>
      </c>
      <c r="F82" s="28">
        <f>VLOOKUP(A82,'Annexe 3 - accord 2025'!$A$11:$E$112,4,FALSE)</f>
        <v>25.60869065</v>
      </c>
      <c r="G82" s="28">
        <f>VLOOKUP(A82,'Annexe 2'!A80:E122,4,FALSE)</f>
        <v>1965.2995774999995</v>
      </c>
    </row>
    <row r="83" spans="1:7" x14ac:dyDescent="0.15">
      <c r="A83" s="159" t="s">
        <v>46</v>
      </c>
      <c r="B83" s="20">
        <v>51</v>
      </c>
      <c r="C83" s="20">
        <v>55</v>
      </c>
      <c r="D83" s="15">
        <f>F83*35+F83*1.25*8+F83*1.5*5+F83*1.75*3</f>
        <v>1804.1407424906249</v>
      </c>
      <c r="E83" s="15">
        <f t="shared" si="3"/>
        <v>1964.7596906437507</v>
      </c>
      <c r="F83" s="15">
        <f>VLOOKUP(A83,'Annexe 3 - accord 2025'!$A$11:$E$112,4,FALSE)</f>
        <v>31.240532337499996</v>
      </c>
      <c r="G83" s="15">
        <f>VLOOKUP(A83,'Annexe 2'!A81:E123,4,FALSE)</f>
        <v>2786.5205878125003</v>
      </c>
    </row>
    <row r="84" spans="1:7" x14ac:dyDescent="0.15">
      <c r="A84" s="160" t="s">
        <v>52</v>
      </c>
      <c r="B84" s="19">
        <v>52</v>
      </c>
      <c r="C84" s="19">
        <v>56</v>
      </c>
      <c r="D84" s="28">
        <f>F84*35+F84*1.25*8+F84*1.5*5+F84*1.75*4</f>
        <v>1381.9980904187501</v>
      </c>
      <c r="E84" s="28">
        <f t="shared" si="3"/>
        <v>400.55430791249955</v>
      </c>
      <c r="F84" s="28">
        <f>VLOOKUP(A84,'Annexe 3 - accord 2025'!$A$11:$E$112,4,FALSE)</f>
        <v>23.2268586625</v>
      </c>
      <c r="G84" s="28">
        <f>VLOOKUP(A84,'Annexe 2'!A82:E124,4,FALSE)</f>
        <v>1582.2752443749998</v>
      </c>
    </row>
    <row r="85" spans="1:7" x14ac:dyDescent="0.15">
      <c r="A85" s="159" t="s">
        <v>53</v>
      </c>
      <c r="B85" s="20">
        <v>56</v>
      </c>
      <c r="C85" s="20">
        <v>57</v>
      </c>
      <c r="D85" s="15">
        <f>F85*35+F85*1.25*8+F85*1.5*5+F85*1.75*8</f>
        <v>1559.2021784499998</v>
      </c>
      <c r="E85" s="15">
        <f t="shared" si="3"/>
        <v>497.45201309999948</v>
      </c>
      <c r="F85" s="15">
        <f>VLOOKUP(A85,'Annexe 3 - accord 2025'!$A$11:$E$112,4,FALSE)</f>
        <v>23.446649299999997</v>
      </c>
      <c r="G85" s="15">
        <f>VLOOKUP(A85,'Annexe 2'!A83:E125,4,FALSE)</f>
        <v>1807.9281849999995</v>
      </c>
    </row>
    <row r="86" spans="1:7" x14ac:dyDescent="0.15">
      <c r="A86" s="160" t="s">
        <v>56</v>
      </c>
      <c r="B86" s="19">
        <v>52</v>
      </c>
      <c r="C86" s="19">
        <v>56</v>
      </c>
      <c r="D86" s="28">
        <f>F86*35+F86*1.25*8+F86*1.5*5+F86*1.75*4</f>
        <v>1381.9980904187501</v>
      </c>
      <c r="E86" s="28">
        <f t="shared" si="3"/>
        <v>400.55430791249955</v>
      </c>
      <c r="F86" s="28">
        <f>VLOOKUP(A86,'Annexe 3 - accord 2025'!$A$11:$E$112,4,FALSE)</f>
        <v>23.2268586625</v>
      </c>
      <c r="G86" s="28">
        <f>VLOOKUP(A86,'Annexe 2'!A84:E126,4,FALSE)</f>
        <v>1582.2752443749998</v>
      </c>
    </row>
    <row r="87" spans="1:7" x14ac:dyDescent="0.15">
      <c r="A87" s="159" t="s">
        <v>59</v>
      </c>
      <c r="B87" s="20">
        <v>51</v>
      </c>
      <c r="C87" s="20">
        <v>56</v>
      </c>
      <c r="D87" s="15">
        <f>F87*35+F87*1.25*8+F87*1.5*5+F87*1.75*3</f>
        <v>2246.4786014343745</v>
      </c>
      <c r="E87" s="15">
        <f t="shared" si="3"/>
        <v>3471.09942650625</v>
      </c>
      <c r="F87" s="15">
        <f>VLOOKUP(A87,'Annexe 3 - accord 2025'!$A$11:$E$112,4,FALSE)</f>
        <v>38.900062362499995</v>
      </c>
      <c r="G87" s="15">
        <f>VLOOKUP(A87,'Annexe 2'!A85:E127,4,FALSE)</f>
        <v>3982.0283146874995</v>
      </c>
    </row>
    <row r="88" spans="1:7" x14ac:dyDescent="0.15">
      <c r="A88" s="160" t="s">
        <v>60</v>
      </c>
      <c r="B88" s="19">
        <v>51</v>
      </c>
      <c r="C88" s="19">
        <v>56</v>
      </c>
      <c r="D88" s="28">
        <f>F88*35+F88*1.25*8+F88*1.5*5+F88*1.75*3</f>
        <v>2226.9919222031244</v>
      </c>
      <c r="E88" s="28">
        <f t="shared" si="3"/>
        <v>3404.7393837187501</v>
      </c>
      <c r="F88" s="28">
        <f>VLOOKUP(A88,'Annexe 3 - accord 2025'!$A$11:$E$112,4,FALSE)</f>
        <v>38.562630687499997</v>
      </c>
      <c r="G88" s="28">
        <f>VLOOKUP(A88,'Annexe 2'!A86:E128,4,FALSE)</f>
        <v>3929.3616140624995</v>
      </c>
    </row>
    <row r="89" spans="1:7" x14ac:dyDescent="0.15">
      <c r="A89" s="159" t="s">
        <v>62</v>
      </c>
      <c r="B89" s="20">
        <v>56</v>
      </c>
      <c r="C89" s="20">
        <v>57</v>
      </c>
      <c r="D89" s="15">
        <f>F89*35+F89*1.25*8+F89*1.5*5+F89*1.75*8</f>
        <v>1510.9585090687499</v>
      </c>
      <c r="E89" s="15">
        <f t="shared" si="3"/>
        <v>333.16276061249982</v>
      </c>
      <c r="F89" s="15">
        <f>VLOOKUP(A89,'Annexe 3 - accord 2025'!$A$11:$E$112,4,FALSE)</f>
        <v>22.721180587499997</v>
      </c>
      <c r="G89" s="15">
        <f>VLOOKUP(A89,'Annexe 2'!A87:E129,4,FALSE)</f>
        <v>1677.5398893749998</v>
      </c>
    </row>
    <row r="90" spans="1:7" x14ac:dyDescent="0.15">
      <c r="A90" s="160" t="s">
        <v>63</v>
      </c>
      <c r="B90" s="19">
        <v>51</v>
      </c>
      <c r="C90" s="19">
        <v>55</v>
      </c>
      <c r="D90" s="28">
        <f>F90*35+F90*1.25*8+F90*1.5*5+F90*1.75*3</f>
        <v>1539.8939981906251</v>
      </c>
      <c r="E90" s="28">
        <f t="shared" si="3"/>
        <v>1064.8923992437485</v>
      </c>
      <c r="F90" s="28">
        <f>VLOOKUP(A90,'Annexe 3 - accord 2025'!$A$11:$E$112,4,FALSE)</f>
        <v>26.664831137499998</v>
      </c>
      <c r="G90" s="28">
        <f>VLOOKUP(A90,'Annexe 2'!A88:E130,4,FALSE)</f>
        <v>2072.3401978124994</v>
      </c>
    </row>
    <row r="91" spans="1:7" x14ac:dyDescent="0.15">
      <c r="A91" s="159" t="s">
        <v>64</v>
      </c>
      <c r="B91" s="20">
        <v>51</v>
      </c>
      <c r="C91" s="20">
        <v>55</v>
      </c>
      <c r="D91" s="15">
        <f>F91*35+F91*1.25*8+F91*1.5*5+F91*1.75*3</f>
        <v>1804.1407424906249</v>
      </c>
      <c r="E91" s="15">
        <f t="shared" si="3"/>
        <v>1964.7596906437507</v>
      </c>
      <c r="F91" s="15">
        <f>VLOOKUP(A91,'Annexe 3 - accord 2025'!$A$11:$E$112,4,FALSE)</f>
        <v>31.240532337499996</v>
      </c>
      <c r="G91" s="15">
        <f>VLOOKUP(A91,'Annexe 2'!A89:E131,4,FALSE)</f>
        <v>2786.5205878125003</v>
      </c>
    </row>
    <row r="92" spans="1:7" x14ac:dyDescent="0.15">
      <c r="A92" s="160" t="s">
        <v>65</v>
      </c>
      <c r="B92" s="19">
        <v>52</v>
      </c>
      <c r="C92" s="19">
        <v>56</v>
      </c>
      <c r="D92" s="28">
        <f>F92*35+F92*1.25*8+F92*1.5*5+F92*1.75*4</f>
        <v>1298.968820625</v>
      </c>
      <c r="E92" s="28">
        <f t="shared" si="3"/>
        <v>117.80598374999909</v>
      </c>
      <c r="F92" s="28">
        <f>VLOOKUP(A92,'Annexe 3 - accord 2025'!$A$11:$E$112,4,FALSE)</f>
        <v>21.831408750000001</v>
      </c>
      <c r="G92" s="28">
        <f>VLOOKUP(A92,'Annexe 2'!A90:E132,4,FALSE)</f>
        <v>1357.8718124999996</v>
      </c>
    </row>
    <row r="93" spans="1:7" x14ac:dyDescent="0.15">
      <c r="A93" s="159" t="s">
        <v>69</v>
      </c>
      <c r="B93" s="20">
        <v>56</v>
      </c>
      <c r="C93" s="20">
        <v>57</v>
      </c>
      <c r="D93" s="15">
        <f>F93*35+F93*1.25*8+F93*1.5*5+F93*1.75*8</f>
        <v>1510.9585090687499</v>
      </c>
      <c r="E93" s="15">
        <f t="shared" si="3"/>
        <v>333.16276061249982</v>
      </c>
      <c r="F93" s="15">
        <f>VLOOKUP(A93,'Annexe 3 - accord 2025'!$A$11:$E$112,4,FALSE)</f>
        <v>22.721180587499997</v>
      </c>
      <c r="G93" s="15">
        <f>VLOOKUP(A93,'Annexe 2'!A91:E133,4,FALSE)</f>
        <v>1677.5398893749998</v>
      </c>
    </row>
    <row r="94" spans="1:7" x14ac:dyDescent="0.15">
      <c r="A94" s="160" t="s">
        <v>80</v>
      </c>
      <c r="B94" s="19">
        <v>52</v>
      </c>
      <c r="C94" s="19">
        <v>56</v>
      </c>
      <c r="D94" s="28">
        <f>F94*35+F94*1.25*8+F94*1.5*5+F94*1.75*4</f>
        <v>1385.6627073187497</v>
      </c>
      <c r="E94" s="28">
        <f t="shared" si="3"/>
        <v>413.03381411250029</v>
      </c>
      <c r="F94" s="28">
        <f>VLOOKUP(A94,'Annexe 3 - accord 2025'!$A$11:$E$112,4,FALSE)</f>
        <v>23.288448862499997</v>
      </c>
      <c r="G94" s="28">
        <f>VLOOKUP(A94,'Annexe 2'!A92:E134,4,FALSE)</f>
        <v>1592.1796143749998</v>
      </c>
    </row>
    <row r="95" spans="1:7" x14ac:dyDescent="0.15">
      <c r="A95" s="159" t="s">
        <v>81</v>
      </c>
      <c r="B95" s="20">
        <v>51</v>
      </c>
      <c r="C95" s="20">
        <v>55</v>
      </c>
      <c r="D95" s="15">
        <f>F95*35+F95*1.25*8+F95*1.5*5+F95*1.75*3</f>
        <v>1473.3497538375</v>
      </c>
      <c r="E95" s="15">
        <f t="shared" si="3"/>
        <v>838.28226982499973</v>
      </c>
      <c r="F95" s="15">
        <f>VLOOKUP(A95,'Annexe 3 - accord 2025'!$A$11:$E$112,4,FALSE)</f>
        <v>25.512549849999999</v>
      </c>
      <c r="G95" s="15">
        <f>VLOOKUP(A95,'Annexe 2'!A93:E135,4,FALSE)</f>
        <v>1892.4908887499998</v>
      </c>
    </row>
    <row r="96" spans="1:7" x14ac:dyDescent="0.15">
      <c r="A96" s="160" t="s">
        <v>82</v>
      </c>
      <c r="B96" s="19">
        <v>52</v>
      </c>
      <c r="C96" s="19">
        <v>56</v>
      </c>
      <c r="D96" s="28">
        <f>F96*35+F96*1.25*8+F96*1.5*5+F96*1.75*4</f>
        <v>1610.8299533375</v>
      </c>
      <c r="E96" s="28">
        <f t="shared" si="3"/>
        <v>1179.8195708249991</v>
      </c>
      <c r="F96" s="28">
        <f>VLOOKUP(A96,'Annexe 3 - accord 2025'!$A$11:$E$112,4,FALSE)</f>
        <v>27.072772324999999</v>
      </c>
      <c r="G96" s="28">
        <f>VLOOKUP(A96,'Annexe 2'!A94:E136,4,FALSE)</f>
        <v>2200.7397387499996</v>
      </c>
    </row>
    <row r="97" spans="1:7" x14ac:dyDescent="0.15">
      <c r="A97" s="159" t="s">
        <v>85</v>
      </c>
      <c r="B97" s="20">
        <v>51</v>
      </c>
      <c r="C97" s="20">
        <v>55</v>
      </c>
      <c r="D97" s="15">
        <f>F97*35+F97*1.25*8+F97*1.5*5+F97*1.75*3</f>
        <v>1473.3497538375</v>
      </c>
      <c r="E97" s="15">
        <f t="shared" si="3"/>
        <v>838.28226982499973</v>
      </c>
      <c r="F97" s="15">
        <f>VLOOKUP(A97,'Annexe 3 - accord 2025'!$A$11:$E$112,4,FALSE)</f>
        <v>25.512549849999999</v>
      </c>
      <c r="G97" s="15">
        <f>VLOOKUP(A97,'Annexe 2'!A95:E137,4,FALSE)</f>
        <v>1892.4908887499998</v>
      </c>
    </row>
    <row r="98" spans="1:7" x14ac:dyDescent="0.15">
      <c r="A98" s="160" t="s">
        <v>87</v>
      </c>
      <c r="B98" s="19">
        <v>52</v>
      </c>
      <c r="C98" s="19">
        <v>56</v>
      </c>
      <c r="D98" s="28">
        <f>F98*35+F98*1.25*8+F98*1.5*5+F98*1.75*4</f>
        <v>1324.7887281124999</v>
      </c>
      <c r="E98" s="28">
        <f t="shared" si="3"/>
        <v>205.73323627499985</v>
      </c>
      <c r="F98" s="28">
        <f>VLOOKUP(A98,'Annexe 3 - accord 2025'!$A$11:$E$112,4,FALSE)</f>
        <v>22.265356775000001</v>
      </c>
      <c r="G98" s="28">
        <f>VLOOKUP(A98,'Annexe 2'!A96:E138,4,FALSE)</f>
        <v>1427.6553462499999</v>
      </c>
    </row>
    <row r="99" spans="1:7" x14ac:dyDescent="0.15">
      <c r="A99" s="159" t="s">
        <v>93</v>
      </c>
      <c r="B99" s="20">
        <v>56</v>
      </c>
      <c r="C99" s="20">
        <v>57</v>
      </c>
      <c r="D99" s="15">
        <f>F99*35+F99*1.25*8+F99*1.5*5+F99*1.75*8</f>
        <v>1548.2510465625001</v>
      </c>
      <c r="E99" s="15">
        <f t="shared" si="3"/>
        <v>460.15896937499929</v>
      </c>
      <c r="F99" s="15">
        <f>VLOOKUP(A99,'Annexe 3 - accord 2025'!$A$11:$E$112,4,FALSE)</f>
        <v>23.281970625</v>
      </c>
      <c r="G99" s="15">
        <f>VLOOKUP(A99,'Annexe 2'!A97:E139,4,FALSE)</f>
        <v>1778.3305312499997</v>
      </c>
    </row>
    <row r="100" spans="1:7" x14ac:dyDescent="0.15">
      <c r="A100" s="162" t="s">
        <v>95</v>
      </c>
      <c r="B100" s="100">
        <v>56</v>
      </c>
      <c r="C100" s="100">
        <v>57</v>
      </c>
      <c r="D100" s="28">
        <f>F100*35+F100*1.25*8+F100*1.5*5+F100*1.75*8</f>
        <v>1548.2510465625001</v>
      </c>
      <c r="E100" s="28">
        <f t="shared" si="3"/>
        <v>460.15896937499929</v>
      </c>
      <c r="F100" s="28">
        <f>VLOOKUP(A100,'Annexe 3 - accord 2025'!$A$11:$E$112,4,FALSE)</f>
        <v>23.281970625</v>
      </c>
      <c r="G100" s="28">
        <f>VLOOKUP(A100,'Annexe 2'!A98:E140,4,FALSE)</f>
        <v>1778.3305312499997</v>
      </c>
    </row>
    <row r="101" spans="1:7" x14ac:dyDescent="0.15">
      <c r="A101" s="159" t="s">
        <v>101</v>
      </c>
      <c r="B101" s="20">
        <v>52</v>
      </c>
      <c r="C101" s="20">
        <v>56</v>
      </c>
      <c r="D101" s="15">
        <f>G101</f>
        <v>795.42136187499989</v>
      </c>
      <c r="E101" s="15" t="s">
        <v>114</v>
      </c>
      <c r="F101" s="15">
        <f>VLOOKUP(A101,'Annexe 3 - accord 2025'!$A$11:$E$112,4,FALSE)</f>
        <v>13.368426249999999</v>
      </c>
      <c r="G101" s="15">
        <f>VLOOKUP(A101,'Annexe 2'!A99:E141,4,FALSE)</f>
        <v>795.42136187499989</v>
      </c>
    </row>
    <row r="102" spans="1:7" x14ac:dyDescent="0.15">
      <c r="A102" s="1"/>
      <c r="B102" s="11"/>
      <c r="C102" s="11"/>
      <c r="D102" s="6"/>
      <c r="E102" s="6"/>
      <c r="F102" s="6"/>
      <c r="G102" s="6"/>
    </row>
    <row r="103" spans="1:7" x14ac:dyDescent="0.15">
      <c r="A103" s="26" t="s">
        <v>103</v>
      </c>
      <c r="B103" s="9">
        <v>18.559999999999999</v>
      </c>
      <c r="C103" s="11"/>
      <c r="D103" s="6"/>
      <c r="E103" s="6"/>
      <c r="F103" s="6"/>
      <c r="G103" s="6"/>
    </row>
    <row r="104" spans="1:7" x14ac:dyDescent="0.2">
      <c r="A104" s="26" t="s">
        <v>104</v>
      </c>
      <c r="B104" s="9">
        <v>7.54</v>
      </c>
    </row>
  </sheetData>
  <autoFilter ref="A58:G101" xr:uid="{73E96206-446F-C44E-845F-F5C88D43523A}"/>
  <mergeCells count="5">
    <mergeCell ref="A1:G1"/>
    <mergeCell ref="A8:G8"/>
    <mergeCell ref="A10:G10"/>
    <mergeCell ref="A57:G57"/>
    <mergeCell ref="A3:G3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  <ignoredErrors>
    <ignoredError sqref="D23 D36 D38 D42 D46 D48 D5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8135-D97A-D742-BA03-13AFC0F7FF79}">
  <sheetPr>
    <tabColor rgb="FF7030A0"/>
  </sheetPr>
  <dimension ref="A1:N48"/>
  <sheetViews>
    <sheetView zoomScale="81" zoomScaleNormal="100" workbookViewId="0">
      <selection activeCell="A4" sqref="A4"/>
    </sheetView>
  </sheetViews>
  <sheetFormatPr baseColWidth="10" defaultColWidth="17.83203125" defaultRowHeight="14" x14ac:dyDescent="0.15"/>
  <cols>
    <col min="1" max="1" width="16" style="44" customWidth="1"/>
    <col min="2" max="2" width="8.83203125" style="44" customWidth="1"/>
    <col min="3" max="3" width="20.5" style="44" customWidth="1"/>
    <col min="4" max="5" width="17" style="44" customWidth="1"/>
    <col min="6" max="8" width="14.83203125" style="44" customWidth="1"/>
    <col min="9" max="11" width="18.33203125" style="44" customWidth="1"/>
    <col min="12" max="12" width="17.83203125" style="44"/>
    <col min="13" max="13" width="15.6640625" style="44" customWidth="1"/>
    <col min="14" max="14" width="6.33203125" style="44" customWidth="1"/>
    <col min="15" max="16384" width="17.83203125" style="44"/>
  </cols>
  <sheetData>
    <row r="1" spans="1:14" ht="30" customHeight="1" x14ac:dyDescent="0.15">
      <c r="A1" s="45" t="s">
        <v>218</v>
      </c>
    </row>
    <row r="2" spans="1:14" ht="17" customHeight="1" x14ac:dyDescent="0.15">
      <c r="A2" s="45"/>
    </row>
    <row r="3" spans="1:14" ht="14" customHeight="1" x14ac:dyDescent="0.15">
      <c r="A3" s="8" t="s">
        <v>272</v>
      </c>
    </row>
    <row r="4" spans="1:14" ht="14" customHeight="1" x14ac:dyDescent="0.15">
      <c r="A4" s="229" t="s">
        <v>279</v>
      </c>
    </row>
    <row r="5" spans="1:14" ht="14" customHeight="1" thickBot="1" x14ac:dyDescent="0.2">
      <c r="A5" s="46"/>
    </row>
    <row r="6" spans="1:14" s="52" customFormat="1" ht="45" x14ac:dyDescent="0.15">
      <c r="A6" s="47" t="s">
        <v>127</v>
      </c>
      <c r="B6" s="48" t="s">
        <v>128</v>
      </c>
      <c r="C6" s="48" t="s">
        <v>129</v>
      </c>
      <c r="D6" s="49" t="s">
        <v>130</v>
      </c>
      <c r="E6" s="182" t="s">
        <v>268</v>
      </c>
      <c r="F6" s="50" t="s">
        <v>131</v>
      </c>
      <c r="G6" s="51" t="s">
        <v>132</v>
      </c>
      <c r="H6" s="49" t="s">
        <v>133</v>
      </c>
      <c r="I6" s="50" t="s">
        <v>134</v>
      </c>
      <c r="J6" s="51" t="s">
        <v>135</v>
      </c>
      <c r="K6" s="49" t="s">
        <v>136</v>
      </c>
    </row>
    <row r="7" spans="1:14" ht="30" x14ac:dyDescent="0.15">
      <c r="A7" s="53" t="s">
        <v>137</v>
      </c>
      <c r="B7" s="54">
        <v>1</v>
      </c>
      <c r="C7" s="55" t="s">
        <v>138</v>
      </c>
      <c r="D7" s="56" t="s">
        <v>139</v>
      </c>
      <c r="E7" s="183" t="s">
        <v>114</v>
      </c>
      <c r="F7" s="53" t="s">
        <v>114</v>
      </c>
      <c r="G7" s="57" t="s">
        <v>114</v>
      </c>
      <c r="H7" s="58" t="s">
        <v>114</v>
      </c>
      <c r="I7" s="59" t="s">
        <v>114</v>
      </c>
      <c r="J7" s="60" t="s">
        <v>114</v>
      </c>
      <c r="K7" s="58" t="s">
        <v>114</v>
      </c>
    </row>
    <row r="8" spans="1:14" ht="30" x14ac:dyDescent="0.15">
      <c r="A8" s="61" t="s">
        <v>140</v>
      </c>
      <c r="B8" s="62">
        <v>2</v>
      </c>
      <c r="C8" s="63" t="s">
        <v>141</v>
      </c>
      <c r="D8" s="87">
        <v>2779.57</v>
      </c>
      <c r="E8" s="192">
        <f>D8*12+0.5*D12</f>
        <v>34266.355000000003</v>
      </c>
      <c r="F8" s="64">
        <v>0.03</v>
      </c>
      <c r="G8" s="65">
        <v>0.03</v>
      </c>
      <c r="H8" s="66">
        <v>0.03</v>
      </c>
      <c r="I8" s="67">
        <f>D8+1*F8*D8</f>
        <v>2862.9571000000001</v>
      </c>
      <c r="J8" s="68">
        <f>D8+2*F8*D8</f>
        <v>2946.3442</v>
      </c>
      <c r="K8" s="69">
        <f>D8+3*F8*D8</f>
        <v>3029.7313000000004</v>
      </c>
      <c r="L8" s="102"/>
      <c r="M8" s="102"/>
      <c r="N8" s="102"/>
    </row>
    <row r="9" spans="1:14" ht="30" x14ac:dyDescent="0.15">
      <c r="A9" s="53" t="s">
        <v>142</v>
      </c>
      <c r="B9" s="57">
        <v>3</v>
      </c>
      <c r="C9" s="57" t="s">
        <v>143</v>
      </c>
      <c r="D9" s="88">
        <v>2229.81</v>
      </c>
      <c r="E9" s="193">
        <f>D9*12+0.5*D12</f>
        <v>27669.235000000001</v>
      </c>
      <c r="F9" s="70">
        <v>0.03</v>
      </c>
      <c r="G9" s="71">
        <v>0.03</v>
      </c>
      <c r="H9" s="72">
        <v>0.03</v>
      </c>
      <c r="I9" s="59">
        <f>D9+1*F9*D9</f>
        <v>2296.7042999999999</v>
      </c>
      <c r="J9" s="60">
        <f>D9+2*F9*D9</f>
        <v>2363.5985999999998</v>
      </c>
      <c r="K9" s="73">
        <f>D9+3*F9*D9</f>
        <v>2430.4928999999997</v>
      </c>
      <c r="L9" s="102"/>
      <c r="M9" s="102"/>
    </row>
    <row r="10" spans="1:14" ht="30" x14ac:dyDescent="0.15">
      <c r="A10" s="61" t="s">
        <v>144</v>
      </c>
      <c r="B10" s="62">
        <v>4</v>
      </c>
      <c r="C10" s="74" t="s">
        <v>145</v>
      </c>
      <c r="D10" s="87">
        <v>1939.02</v>
      </c>
      <c r="E10" s="192">
        <f>D10*12+0.5*D12</f>
        <v>24179.754999999997</v>
      </c>
      <c r="F10" s="64">
        <v>0.03</v>
      </c>
      <c r="G10" s="65">
        <v>0.03</v>
      </c>
      <c r="H10" s="66">
        <v>0.03</v>
      </c>
      <c r="I10" s="67">
        <f>D10+1*F10*D10</f>
        <v>1997.1905999999999</v>
      </c>
      <c r="J10" s="68">
        <f>D10+2*F10*D10</f>
        <v>2055.3611999999998</v>
      </c>
      <c r="K10" s="69">
        <f>D10+3*F10*D10</f>
        <v>2113.5317999999997</v>
      </c>
      <c r="L10" s="102"/>
      <c r="M10" s="102"/>
    </row>
    <row r="11" spans="1:14" ht="30" x14ac:dyDescent="0.15">
      <c r="A11" s="53" t="s">
        <v>146</v>
      </c>
      <c r="B11" s="57">
        <v>5</v>
      </c>
      <c r="C11" s="75" t="s">
        <v>147</v>
      </c>
      <c r="D11" s="88">
        <v>1838.26</v>
      </c>
      <c r="E11" s="193">
        <f>D11*12+0.5*D12</f>
        <v>22970.634999999998</v>
      </c>
      <c r="F11" s="70">
        <v>0.03</v>
      </c>
      <c r="G11" s="71">
        <v>0.03</v>
      </c>
      <c r="H11" s="58" t="s">
        <v>114</v>
      </c>
      <c r="I11" s="89">
        <f>D11+1*F11*D11</f>
        <v>1893.4078</v>
      </c>
      <c r="J11" s="90">
        <f>D11+2*F11*D11</f>
        <v>1948.5555999999999</v>
      </c>
      <c r="K11" s="76" t="s">
        <v>114</v>
      </c>
      <c r="L11" s="102"/>
      <c r="M11" s="102"/>
    </row>
    <row r="12" spans="1:14" ht="31" thickBot="1" x14ac:dyDescent="0.2">
      <c r="A12" s="77" t="s">
        <v>148</v>
      </c>
      <c r="B12" s="78">
        <v>6</v>
      </c>
      <c r="C12" s="78" t="s">
        <v>149</v>
      </c>
      <c r="D12" s="190">
        <v>1823.03</v>
      </c>
      <c r="E12" s="191">
        <f>D12*12+0.5*D12</f>
        <v>22787.875</v>
      </c>
      <c r="F12" s="79">
        <v>0.03</v>
      </c>
      <c r="G12" s="78" t="s">
        <v>114</v>
      </c>
      <c r="H12" s="80" t="s">
        <v>114</v>
      </c>
      <c r="I12" s="194">
        <f>D12+1*F12*D12</f>
        <v>1877.7209</v>
      </c>
      <c r="J12" s="91" t="s">
        <v>114</v>
      </c>
      <c r="K12" s="81" t="s">
        <v>114</v>
      </c>
      <c r="L12" s="102"/>
      <c r="M12" s="102"/>
    </row>
    <row r="14" spans="1:14" ht="55" customHeight="1" x14ac:dyDescent="0.15">
      <c r="A14" s="215" t="s">
        <v>269</v>
      </c>
      <c r="B14" s="215"/>
      <c r="C14" s="215"/>
      <c r="D14" s="215"/>
      <c r="E14" s="215"/>
      <c r="F14" s="184"/>
      <c r="G14" s="184"/>
      <c r="H14" s="184"/>
      <c r="I14" s="184"/>
      <c r="J14" s="184"/>
      <c r="K14" s="184"/>
    </row>
    <row r="15" spans="1:14" x14ac:dyDescent="0.15">
      <c r="A15" s="52"/>
      <c r="B15" s="52"/>
      <c r="C15" s="52"/>
      <c r="D15" s="52"/>
      <c r="E15" s="52"/>
    </row>
    <row r="16" spans="1:14" ht="20" x14ac:dyDescent="0.15">
      <c r="A16" s="45" t="s">
        <v>150</v>
      </c>
    </row>
    <row r="18" spans="1:4" ht="15" x14ac:dyDescent="0.15">
      <c r="A18" s="216" t="s">
        <v>2</v>
      </c>
      <c r="B18" s="216"/>
      <c r="C18" s="216"/>
      <c r="D18" s="177" t="s">
        <v>128</v>
      </c>
    </row>
    <row r="19" spans="1:4" x14ac:dyDescent="0.15">
      <c r="A19" s="214" t="s">
        <v>151</v>
      </c>
      <c r="B19" s="214"/>
      <c r="C19" s="214"/>
      <c r="D19" s="178">
        <v>1</v>
      </c>
    </row>
    <row r="20" spans="1:4" x14ac:dyDescent="0.15">
      <c r="A20" s="213" t="s">
        <v>152</v>
      </c>
      <c r="B20" s="213"/>
      <c r="C20" s="213"/>
      <c r="D20" s="179">
        <v>2</v>
      </c>
    </row>
    <row r="21" spans="1:4" x14ac:dyDescent="0.15">
      <c r="A21" s="214" t="s">
        <v>153</v>
      </c>
      <c r="B21" s="214"/>
      <c r="C21" s="214"/>
      <c r="D21" s="178">
        <v>2</v>
      </c>
    </row>
    <row r="22" spans="1:4" x14ac:dyDescent="0.15">
      <c r="A22" s="213" t="s">
        <v>154</v>
      </c>
      <c r="B22" s="213"/>
      <c r="C22" s="213"/>
      <c r="D22" s="179">
        <v>3</v>
      </c>
    </row>
    <row r="23" spans="1:4" x14ac:dyDescent="0.15">
      <c r="A23" s="214" t="s">
        <v>155</v>
      </c>
      <c r="B23" s="214"/>
      <c r="C23" s="214"/>
      <c r="D23" s="178">
        <v>3</v>
      </c>
    </row>
    <row r="24" spans="1:4" x14ac:dyDescent="0.15">
      <c r="A24" s="213" t="s">
        <v>156</v>
      </c>
      <c r="B24" s="213"/>
      <c r="C24" s="213"/>
      <c r="D24" s="179">
        <v>4</v>
      </c>
    </row>
    <row r="25" spans="1:4" x14ac:dyDescent="0.15">
      <c r="A25" s="214" t="s">
        <v>157</v>
      </c>
      <c r="B25" s="214"/>
      <c r="C25" s="214"/>
      <c r="D25" s="178">
        <v>4</v>
      </c>
    </row>
    <row r="26" spans="1:4" x14ac:dyDescent="0.15">
      <c r="A26" s="213" t="s">
        <v>158</v>
      </c>
      <c r="B26" s="213"/>
      <c r="C26" s="213"/>
      <c r="D26" s="179">
        <v>2</v>
      </c>
    </row>
    <row r="27" spans="1:4" x14ac:dyDescent="0.15">
      <c r="A27" s="214" t="s">
        <v>159</v>
      </c>
      <c r="B27" s="214"/>
      <c r="C27" s="214"/>
      <c r="D27" s="178">
        <v>3</v>
      </c>
    </row>
    <row r="28" spans="1:4" x14ac:dyDescent="0.15">
      <c r="A28" s="213" t="s">
        <v>160</v>
      </c>
      <c r="B28" s="213"/>
      <c r="C28" s="213"/>
      <c r="D28" s="179">
        <v>5</v>
      </c>
    </row>
    <row r="29" spans="1:4" x14ac:dyDescent="0.15">
      <c r="A29" s="214" t="s">
        <v>161</v>
      </c>
      <c r="B29" s="214"/>
      <c r="C29" s="214"/>
      <c r="D29" s="178">
        <v>2</v>
      </c>
    </row>
    <row r="30" spans="1:4" x14ac:dyDescent="0.15">
      <c r="A30" s="213" t="s">
        <v>162</v>
      </c>
      <c r="B30" s="213"/>
      <c r="C30" s="213"/>
      <c r="D30" s="179">
        <v>5</v>
      </c>
    </row>
    <row r="31" spans="1:4" x14ac:dyDescent="0.15">
      <c r="A31" s="214" t="s">
        <v>163</v>
      </c>
      <c r="B31" s="214"/>
      <c r="C31" s="214"/>
      <c r="D31" s="178">
        <v>2</v>
      </c>
    </row>
    <row r="32" spans="1:4" x14ac:dyDescent="0.15">
      <c r="A32" s="213" t="s">
        <v>164</v>
      </c>
      <c r="B32" s="213"/>
      <c r="C32" s="213"/>
      <c r="D32" s="179">
        <v>3</v>
      </c>
    </row>
    <row r="33" spans="1:4" x14ac:dyDescent="0.15">
      <c r="A33" s="214" t="s">
        <v>165</v>
      </c>
      <c r="B33" s="214"/>
      <c r="C33" s="214"/>
      <c r="D33" s="178">
        <v>6</v>
      </c>
    </row>
    <row r="34" spans="1:4" x14ac:dyDescent="0.15">
      <c r="A34" s="213" t="s">
        <v>166</v>
      </c>
      <c r="B34" s="213"/>
      <c r="C34" s="213"/>
      <c r="D34" s="179">
        <v>6</v>
      </c>
    </row>
    <row r="35" spans="1:4" x14ac:dyDescent="0.15">
      <c r="A35" s="214" t="s">
        <v>167</v>
      </c>
      <c r="B35" s="214"/>
      <c r="C35" s="214"/>
      <c r="D35" s="178">
        <v>6</v>
      </c>
    </row>
    <row r="36" spans="1:4" x14ac:dyDescent="0.15">
      <c r="A36" s="213" t="s">
        <v>168</v>
      </c>
      <c r="B36" s="213"/>
      <c r="C36" s="213"/>
      <c r="D36" s="179">
        <v>6</v>
      </c>
    </row>
    <row r="37" spans="1:4" x14ac:dyDescent="0.15">
      <c r="A37" s="214" t="s">
        <v>169</v>
      </c>
      <c r="B37" s="214"/>
      <c r="C37" s="214"/>
      <c r="D37" s="178">
        <v>2</v>
      </c>
    </row>
    <row r="38" spans="1:4" x14ac:dyDescent="0.15">
      <c r="A38" s="213" t="s">
        <v>170</v>
      </c>
      <c r="B38" s="213"/>
      <c r="C38" s="213"/>
      <c r="D38" s="179">
        <v>4</v>
      </c>
    </row>
    <row r="39" spans="1:4" ht="15" x14ac:dyDescent="0.15">
      <c r="A39" s="214" t="s">
        <v>171</v>
      </c>
      <c r="B39" s="214"/>
      <c r="C39" s="214"/>
      <c r="D39" s="178" t="s">
        <v>139</v>
      </c>
    </row>
    <row r="40" spans="1:4" x14ac:dyDescent="0.15">
      <c r="A40" s="213" t="s">
        <v>172</v>
      </c>
      <c r="B40" s="213"/>
      <c r="C40" s="213"/>
      <c r="D40" s="179">
        <v>3</v>
      </c>
    </row>
    <row r="41" spans="1:4" x14ac:dyDescent="0.15">
      <c r="A41" s="214" t="s">
        <v>173</v>
      </c>
      <c r="B41" s="214"/>
      <c r="C41" s="214"/>
      <c r="D41" s="178">
        <v>3</v>
      </c>
    </row>
    <row r="42" spans="1:4" x14ac:dyDescent="0.15">
      <c r="A42" s="213" t="s">
        <v>174</v>
      </c>
      <c r="B42" s="213"/>
      <c r="C42" s="213"/>
      <c r="D42" s="179">
        <v>4</v>
      </c>
    </row>
    <row r="43" spans="1:4" x14ac:dyDescent="0.15">
      <c r="A43" s="214" t="s">
        <v>175</v>
      </c>
      <c r="B43" s="214"/>
      <c r="C43" s="214"/>
      <c r="D43" s="178">
        <v>2</v>
      </c>
    </row>
    <row r="44" spans="1:4" x14ac:dyDescent="0.15">
      <c r="A44" s="213" t="s">
        <v>176</v>
      </c>
      <c r="B44" s="213"/>
      <c r="C44" s="213"/>
      <c r="D44" s="179">
        <v>4</v>
      </c>
    </row>
    <row r="45" spans="1:4" x14ac:dyDescent="0.15">
      <c r="A45" s="214" t="s">
        <v>177</v>
      </c>
      <c r="B45" s="214"/>
      <c r="C45" s="214"/>
      <c r="D45" s="178">
        <v>4</v>
      </c>
    </row>
    <row r="46" spans="1:4" x14ac:dyDescent="0.15">
      <c r="A46" s="213" t="s">
        <v>178</v>
      </c>
      <c r="B46" s="213"/>
      <c r="C46" s="213"/>
      <c r="D46" s="179">
        <v>5</v>
      </c>
    </row>
    <row r="47" spans="1:4" x14ac:dyDescent="0.15">
      <c r="A47" s="214" t="s">
        <v>179</v>
      </c>
      <c r="B47" s="214"/>
      <c r="C47" s="214"/>
      <c r="D47" s="178">
        <v>5</v>
      </c>
    </row>
    <row r="48" spans="1:4" x14ac:dyDescent="0.15">
      <c r="A48" s="213" t="s">
        <v>180</v>
      </c>
      <c r="B48" s="213"/>
      <c r="C48" s="213"/>
      <c r="D48" s="179">
        <v>5</v>
      </c>
    </row>
  </sheetData>
  <mergeCells count="32">
    <mergeCell ref="A28:C28"/>
    <mergeCell ref="A23:C23"/>
    <mergeCell ref="A22:C22"/>
    <mergeCell ref="A18:C18"/>
    <mergeCell ref="A19:C19"/>
    <mergeCell ref="A20:C20"/>
    <mergeCell ref="A21:C21"/>
    <mergeCell ref="A25:C25"/>
    <mergeCell ref="A24:C24"/>
    <mergeCell ref="A27:C27"/>
    <mergeCell ref="A26:C26"/>
    <mergeCell ref="A14:E14"/>
    <mergeCell ref="A32:C32"/>
    <mergeCell ref="A31:C31"/>
    <mergeCell ref="A30:C30"/>
    <mergeCell ref="A47:C47"/>
    <mergeCell ref="A38:C38"/>
    <mergeCell ref="A37:C37"/>
    <mergeCell ref="A36:C36"/>
    <mergeCell ref="A35:C35"/>
    <mergeCell ref="A34:C34"/>
    <mergeCell ref="A44:C44"/>
    <mergeCell ref="A45:C45"/>
    <mergeCell ref="A46:C46"/>
    <mergeCell ref="A40:C40"/>
    <mergeCell ref="A39:C39"/>
    <mergeCell ref="A29:C29"/>
    <mergeCell ref="A48:C48"/>
    <mergeCell ref="A43:C43"/>
    <mergeCell ref="A42:C42"/>
    <mergeCell ref="A41:C41"/>
    <mergeCell ref="A33:C33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8969-393E-2B4B-9F02-AFE1DC3ABE99}">
  <sheetPr>
    <tabColor rgb="FFFF2F92"/>
  </sheetPr>
  <dimension ref="A1:G28"/>
  <sheetViews>
    <sheetView zoomScaleNormal="100" workbookViewId="0">
      <selection activeCell="A5" sqref="A5"/>
    </sheetView>
  </sheetViews>
  <sheetFormatPr baseColWidth="10" defaultRowHeight="15" x14ac:dyDescent="0.15"/>
  <cols>
    <col min="1" max="1" width="32.83203125" style="112" customWidth="1"/>
    <col min="2" max="2" width="12.83203125" style="112" customWidth="1"/>
    <col min="3" max="3" width="14.83203125" style="112" customWidth="1"/>
    <col min="4" max="4" width="17" style="112" customWidth="1"/>
    <col min="5" max="5" width="13.6640625" style="112" customWidth="1"/>
    <col min="6" max="16384" width="10.83203125" style="112"/>
  </cols>
  <sheetData>
    <row r="1" spans="1:6" ht="30" customHeight="1" x14ac:dyDescent="0.15">
      <c r="A1" s="2" t="s">
        <v>197</v>
      </c>
      <c r="B1" s="1"/>
      <c r="C1" s="1"/>
    </row>
    <row r="2" spans="1:6" ht="17" customHeight="1" x14ac:dyDescent="0.15">
      <c r="A2" s="2"/>
      <c r="B2" s="1"/>
      <c r="C2" s="1"/>
    </row>
    <row r="3" spans="1:6" x14ac:dyDescent="0.15">
      <c r="A3" s="133" t="s">
        <v>270</v>
      </c>
      <c r="B3" s="1"/>
      <c r="C3" s="1"/>
    </row>
    <row r="4" spans="1:6" x14ac:dyDescent="0.15">
      <c r="A4" s="185" t="s">
        <v>271</v>
      </c>
      <c r="B4" s="1"/>
      <c r="C4" s="1"/>
    </row>
    <row r="5" spans="1:6" x14ac:dyDescent="0.15">
      <c r="A5" s="229" t="s">
        <v>279</v>
      </c>
      <c r="B5" s="1"/>
      <c r="C5" s="1"/>
    </row>
    <row r="6" spans="1:6" x14ac:dyDescent="0.15">
      <c r="B6" s="1"/>
      <c r="C6" s="1"/>
    </row>
    <row r="7" spans="1:6" ht="30" customHeight="1" x14ac:dyDescent="0.15">
      <c r="A7" s="221" t="s">
        <v>181</v>
      </c>
      <c r="B7" s="221"/>
      <c r="C7" s="221"/>
      <c r="D7" s="113"/>
      <c r="E7" s="114"/>
      <c r="F7" s="114"/>
    </row>
    <row r="8" spans="1:6" ht="20" customHeight="1" x14ac:dyDescent="0.15">
      <c r="A8" s="219" t="s">
        <v>182</v>
      </c>
      <c r="B8" s="219"/>
      <c r="C8" s="219"/>
    </row>
    <row r="9" spans="1:6" x14ac:dyDescent="0.15">
      <c r="A9" s="217" t="s">
        <v>183</v>
      </c>
      <c r="B9" s="217"/>
      <c r="C9" s="68">
        <v>418.25</v>
      </c>
      <c r="D9" s="115"/>
    </row>
    <row r="10" spans="1:6" x14ac:dyDescent="0.15">
      <c r="A10" s="217" t="s">
        <v>184</v>
      </c>
      <c r="B10" s="217"/>
      <c r="C10" s="68">
        <v>1266.7</v>
      </c>
      <c r="D10" s="115"/>
    </row>
    <row r="11" spans="1:6" x14ac:dyDescent="0.15">
      <c r="A11" s="217" t="s">
        <v>185</v>
      </c>
      <c r="B11" s="217"/>
      <c r="C11" s="68">
        <v>1570.23</v>
      </c>
      <c r="D11" s="115"/>
    </row>
    <row r="12" spans="1:6" ht="20" customHeight="1" x14ac:dyDescent="0.15">
      <c r="A12" s="219" t="s">
        <v>186</v>
      </c>
      <c r="B12" s="219"/>
      <c r="C12" s="219"/>
      <c r="D12" s="115"/>
    </row>
    <row r="13" spans="1:6" x14ac:dyDescent="0.15">
      <c r="A13" s="220" t="s">
        <v>187</v>
      </c>
      <c r="B13" s="118" t="s">
        <v>188</v>
      </c>
      <c r="C13" s="68">
        <v>54.37</v>
      </c>
      <c r="D13" s="115"/>
    </row>
    <row r="14" spans="1:6" x14ac:dyDescent="0.15">
      <c r="A14" s="220"/>
      <c r="B14" s="118" t="s">
        <v>189</v>
      </c>
      <c r="C14" s="68">
        <v>108.75</v>
      </c>
      <c r="D14" s="115"/>
    </row>
    <row r="15" spans="1:6" x14ac:dyDescent="0.15">
      <c r="A15" s="220" t="s">
        <v>190</v>
      </c>
      <c r="B15" s="118" t="s">
        <v>191</v>
      </c>
      <c r="C15" s="68">
        <v>54.37</v>
      </c>
      <c r="D15" s="115"/>
    </row>
    <row r="16" spans="1:6" x14ac:dyDescent="0.15">
      <c r="A16" s="220"/>
      <c r="B16" s="118" t="s">
        <v>192</v>
      </c>
      <c r="C16" s="68">
        <v>94.11</v>
      </c>
      <c r="D16" s="115"/>
    </row>
    <row r="17" spans="1:7" ht="75" customHeight="1" x14ac:dyDescent="0.15">
      <c r="A17" s="218" t="s">
        <v>193</v>
      </c>
      <c r="B17" s="218"/>
      <c r="C17" s="218"/>
      <c r="D17" s="115"/>
    </row>
    <row r="18" spans="1:7" x14ac:dyDescent="0.15">
      <c r="D18" s="115"/>
    </row>
    <row r="19" spans="1:7" ht="30" customHeight="1" x14ac:dyDescent="0.15">
      <c r="A19" s="221" t="s">
        <v>194</v>
      </c>
      <c r="B19" s="221"/>
      <c r="C19" s="221"/>
      <c r="D19" s="115"/>
    </row>
    <row r="20" spans="1:7" x14ac:dyDescent="0.15">
      <c r="A20" s="217" t="s">
        <v>195</v>
      </c>
      <c r="B20" s="217"/>
      <c r="C20" s="68">
        <v>149.5</v>
      </c>
      <c r="D20" s="115"/>
      <c r="G20" s="116"/>
    </row>
    <row r="21" spans="1:7" x14ac:dyDescent="0.15">
      <c r="A21" s="217" t="s">
        <v>184</v>
      </c>
      <c r="B21" s="217"/>
      <c r="C21" s="68">
        <v>560.67999999999995</v>
      </c>
      <c r="D21" s="115"/>
    </row>
    <row r="22" spans="1:7" x14ac:dyDescent="0.15">
      <c r="A22" s="217" t="s">
        <v>185</v>
      </c>
      <c r="B22" s="217"/>
      <c r="C22" s="68">
        <v>672.72</v>
      </c>
      <c r="D22" s="115"/>
    </row>
    <row r="23" spans="1:7" ht="64" customHeight="1" x14ac:dyDescent="0.15">
      <c r="A23" s="218" t="s">
        <v>196</v>
      </c>
      <c r="B23" s="218"/>
      <c r="C23" s="218"/>
      <c r="D23" s="115"/>
    </row>
    <row r="25" spans="1:7" ht="17" customHeight="1" x14ac:dyDescent="0.15">
      <c r="A25" s="2"/>
    </row>
    <row r="26" spans="1:7" ht="17" customHeight="1" x14ac:dyDescent="0.15"/>
    <row r="28" spans="1:7" ht="19" customHeight="1" x14ac:dyDescent="0.15"/>
  </sheetData>
  <mergeCells count="14">
    <mergeCell ref="A7:C7"/>
    <mergeCell ref="A8:C8"/>
    <mergeCell ref="A9:B9"/>
    <mergeCell ref="A10:B10"/>
    <mergeCell ref="A11:B11"/>
    <mergeCell ref="A21:B21"/>
    <mergeCell ref="A22:B22"/>
    <mergeCell ref="A23:C23"/>
    <mergeCell ref="A12:C12"/>
    <mergeCell ref="A13:A14"/>
    <mergeCell ref="A15:A16"/>
    <mergeCell ref="A17:C17"/>
    <mergeCell ref="A19:C19"/>
    <mergeCell ref="A20:B20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Réalisateurs</vt:lpstr>
      <vt:lpstr>Annexe 1</vt:lpstr>
      <vt:lpstr>Annexe 2</vt:lpstr>
      <vt:lpstr>Annexe 3 - accord 2019</vt:lpstr>
      <vt:lpstr>Annexe 3 bis - accord 2019</vt:lpstr>
      <vt:lpstr>Annexe 3 - accord 2025</vt:lpstr>
      <vt:lpstr>Annexe 3 bis - accord 2025</vt:lpstr>
      <vt:lpstr>Annexe 4</vt:lpstr>
      <vt:lpstr>Artistes-interprètes</vt:lpstr>
      <vt:lpstr>Artistes de complément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</dc:creator>
  <cp:lastModifiedBy>Sabrina Ben Raïes</cp:lastModifiedBy>
  <cp:lastPrinted>2021-12-29T17:37:15Z</cp:lastPrinted>
  <dcterms:created xsi:type="dcterms:W3CDTF">2021-12-29T13:41:56Z</dcterms:created>
  <dcterms:modified xsi:type="dcterms:W3CDTF">2026-01-08T10:19:08Z</dcterms:modified>
</cp:coreProperties>
</file>