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02 SECTEURS/05 Social/CCN Prod ciné/1.TEXTES/Salaires/2024/"/>
    </mc:Choice>
  </mc:AlternateContent>
  <xr:revisionPtr revIDLastSave="0" documentId="13_ncr:1_{12B789FC-E7BD-8246-AE67-CBD9AB2ED82E}" xr6:coauthVersionLast="47" xr6:coauthVersionMax="47" xr10:uidLastSave="{00000000-0000-0000-0000-000000000000}"/>
  <bookViews>
    <workbookView xWindow="4240" yWindow="500" windowWidth="23040" windowHeight="16940" activeTab="6" xr2:uid="{AB4F5838-C155-0E4C-B5AC-F7E4F0703B2D}"/>
  </bookViews>
  <sheets>
    <sheet name="Sommaire" sheetId="8" r:id="rId1"/>
    <sheet name="Réalisateurs" sheetId="2" r:id="rId2"/>
    <sheet name="Annexe 1" sheetId="1" r:id="rId3"/>
    <sheet name="Annexe 2" sheetId="3" r:id="rId4"/>
    <sheet name="Annexe 3" sheetId="9" r:id="rId5"/>
    <sheet name="Annexe 3 bis" sheetId="10" r:id="rId6"/>
    <sheet name="Annexe 4" sheetId="11" r:id="rId7"/>
    <sheet name="Artistes-interprètes" sheetId="12" r:id="rId8"/>
    <sheet name="Artistes de complément" sheetId="13" r:id="rId9"/>
  </sheets>
  <definedNames>
    <definedName name="_xlnm._FilterDatabase" localSheetId="2" hidden="1">'Annexe 1'!$A$7:$C$108</definedName>
    <definedName name="_xlnm._FilterDatabase" localSheetId="3" hidden="1">'Annexe 2'!$A$53:$E$96</definedName>
    <definedName name="_xlnm._FilterDatabase" localSheetId="4" hidden="1">'Annexe 3'!$A$7:$E$109</definedName>
    <definedName name="_xlnm._FilterDatabase" localSheetId="5" hidden="1">'Annexe 3 bis'!$A$54:$G$97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10" i="9" l="1"/>
  <c r="B110" i="9" s="1"/>
  <c r="D110" i="9" s="1"/>
  <c r="B12" i="2"/>
  <c r="B13" i="13"/>
  <c r="B12" i="13"/>
  <c r="B11" i="13"/>
  <c r="B10" i="13"/>
  <c r="B9" i="13"/>
  <c r="D13" i="13"/>
  <c r="C13" i="13"/>
  <c r="D12" i="13"/>
  <c r="C12" i="13"/>
  <c r="D11" i="13"/>
  <c r="C11" i="13"/>
  <c r="D10" i="13"/>
  <c r="C10" i="13"/>
  <c r="D9" i="13"/>
  <c r="C9" i="13"/>
  <c r="E12" i="9"/>
  <c r="B12" i="9" s="1"/>
  <c r="D12" i="9" s="1"/>
  <c r="F56" i="10" s="1"/>
  <c r="E13" i="9"/>
  <c r="B13" i="9" s="1"/>
  <c r="D13" i="9" s="1"/>
  <c r="E14" i="9"/>
  <c r="B14" i="9" s="1"/>
  <c r="D14" i="9" s="1"/>
  <c r="E18" i="9"/>
  <c r="B18" i="9" s="1"/>
  <c r="D18" i="9" s="1"/>
  <c r="F59" i="10" s="1"/>
  <c r="E19" i="9"/>
  <c r="B19" i="9" s="1"/>
  <c r="D19" i="9" s="1"/>
  <c r="F60" i="10" s="1"/>
  <c r="E15" i="9"/>
  <c r="B15" i="9" s="1"/>
  <c r="D15" i="9" s="1"/>
  <c r="E20" i="9"/>
  <c r="B20" i="9" s="1"/>
  <c r="D20" i="9" s="1"/>
  <c r="E21" i="9"/>
  <c r="B21" i="9" s="1"/>
  <c r="D21" i="9" s="1"/>
  <c r="F63" i="10" s="1"/>
  <c r="E22" i="9"/>
  <c r="B22" i="9" s="1"/>
  <c r="D22" i="9" s="1"/>
  <c r="F64" i="10" s="1"/>
  <c r="E24" i="9"/>
  <c r="B24" i="9" s="1"/>
  <c r="D24" i="9" s="1"/>
  <c r="E26" i="9"/>
  <c r="B26" i="9" s="1"/>
  <c r="D26" i="9" s="1"/>
  <c r="E29" i="9"/>
  <c r="B29" i="9" s="1"/>
  <c r="D29" i="9" s="1"/>
  <c r="F67" i="10" s="1"/>
  <c r="E32" i="9"/>
  <c r="B32" i="9" s="1"/>
  <c r="D32" i="9" s="1"/>
  <c r="F68" i="10" s="1"/>
  <c r="E34" i="9"/>
  <c r="B34" i="9" s="1"/>
  <c r="D34" i="9" s="1"/>
  <c r="E35" i="9"/>
  <c r="B35" i="9" s="1"/>
  <c r="D35" i="9" s="1"/>
  <c r="E37" i="9"/>
  <c r="B37" i="9" s="1"/>
  <c r="D37" i="9" s="1"/>
  <c r="F71" i="10" s="1"/>
  <c r="E39" i="9"/>
  <c r="B39" i="9" s="1"/>
  <c r="D39" i="9" s="1"/>
  <c r="F72" i="10" s="1"/>
  <c r="E40" i="9"/>
  <c r="B40" i="9" s="1"/>
  <c r="D40" i="9" s="1"/>
  <c r="E42" i="9"/>
  <c r="B42" i="9" s="1"/>
  <c r="D42" i="9" s="1"/>
  <c r="E44" i="9"/>
  <c r="B44" i="9" s="1"/>
  <c r="D44" i="9" s="1"/>
  <c r="F75" i="10" s="1"/>
  <c r="E46" i="9"/>
  <c r="B46" i="9" s="1"/>
  <c r="D46" i="9" s="1"/>
  <c r="F76" i="10" s="1"/>
  <c r="E48" i="9"/>
  <c r="B48" i="9" s="1"/>
  <c r="D48" i="9" s="1"/>
  <c r="E49" i="9"/>
  <c r="B49" i="9" s="1"/>
  <c r="D49" i="9" s="1"/>
  <c r="E53" i="9"/>
  <c r="B53" i="9" s="1"/>
  <c r="D53" i="9" s="1"/>
  <c r="F79" i="10" s="1"/>
  <c r="D79" i="10" s="1"/>
  <c r="E59" i="9"/>
  <c r="B59" i="9" s="1"/>
  <c r="D59" i="9" s="1"/>
  <c r="F80" i="10" s="1"/>
  <c r="E60" i="9"/>
  <c r="B60" i="9" s="1"/>
  <c r="D60" i="9" s="1"/>
  <c r="E63" i="9"/>
  <c r="B63" i="9" s="1"/>
  <c r="D63" i="9" s="1"/>
  <c r="E66" i="9"/>
  <c r="B66" i="9" s="1"/>
  <c r="D66" i="9" s="1"/>
  <c r="F83" i="10" s="1"/>
  <c r="E67" i="9"/>
  <c r="B67" i="9" s="1"/>
  <c r="D67" i="9" s="1"/>
  <c r="F84" i="10" s="1"/>
  <c r="E69" i="9"/>
  <c r="B69" i="9" s="1"/>
  <c r="D69" i="9" s="1"/>
  <c r="E70" i="9"/>
  <c r="B70" i="9" s="1"/>
  <c r="D70" i="9" s="1"/>
  <c r="E71" i="9"/>
  <c r="B71" i="9" s="1"/>
  <c r="D71" i="9" s="1"/>
  <c r="F87" i="10" s="1"/>
  <c r="E72" i="9"/>
  <c r="B72" i="9" s="1"/>
  <c r="D72" i="9" s="1"/>
  <c r="F88" i="10" s="1"/>
  <c r="D88" i="10" s="1"/>
  <c r="E76" i="9"/>
  <c r="B76" i="9" s="1"/>
  <c r="D76" i="9" s="1"/>
  <c r="E87" i="9"/>
  <c r="B87" i="9" s="1"/>
  <c r="D87" i="9" s="1"/>
  <c r="E88" i="9"/>
  <c r="B88" i="9" s="1"/>
  <c r="D88" i="9" s="1"/>
  <c r="F91" i="10" s="1"/>
  <c r="D91" i="10" s="1"/>
  <c r="E89" i="9"/>
  <c r="B89" i="9" s="1"/>
  <c r="D89" i="9" s="1"/>
  <c r="F92" i="10" s="1"/>
  <c r="D92" i="10" s="1"/>
  <c r="E92" i="9"/>
  <c r="B92" i="9" s="1"/>
  <c r="D92" i="9" s="1"/>
  <c r="E94" i="9"/>
  <c r="B94" i="9" s="1"/>
  <c r="D94" i="9" s="1"/>
  <c r="E100" i="9"/>
  <c r="B100" i="9" s="1"/>
  <c r="D100" i="9" s="1"/>
  <c r="F95" i="10" s="1"/>
  <c r="D95" i="10" s="1"/>
  <c r="E102" i="9"/>
  <c r="B102" i="9" s="1"/>
  <c r="D102" i="9" s="1"/>
  <c r="F96" i="10" s="1"/>
  <c r="D96" i="10" s="1"/>
  <c r="E108" i="9"/>
  <c r="B108" i="9" s="1"/>
  <c r="D108" i="9" s="1"/>
  <c r="F50" i="10" s="1"/>
  <c r="F97" i="10"/>
  <c r="E9" i="9"/>
  <c r="B9" i="9" s="1"/>
  <c r="D9" i="9" s="1"/>
  <c r="F8" i="10" s="1"/>
  <c r="D8" i="10" s="1"/>
  <c r="F9" i="10"/>
  <c r="D9" i="10" s="1"/>
  <c r="F12" i="10"/>
  <c r="F13" i="10"/>
  <c r="F16" i="10"/>
  <c r="D16" i="10" s="1"/>
  <c r="F17" i="10"/>
  <c r="D17" i="10" s="1"/>
  <c r="F20" i="10"/>
  <c r="F21" i="10"/>
  <c r="F24" i="10"/>
  <c r="D24" i="10" s="1"/>
  <c r="F25" i="10"/>
  <c r="D25" i="10" s="1"/>
  <c r="F28" i="10"/>
  <c r="F29" i="10"/>
  <c r="F32" i="10"/>
  <c r="D32" i="10" s="1"/>
  <c r="F33" i="10"/>
  <c r="D33" i="10" s="1"/>
  <c r="F36" i="10"/>
  <c r="D36" i="10" s="1"/>
  <c r="F37" i="10"/>
  <c r="F40" i="10"/>
  <c r="D40" i="10" s="1"/>
  <c r="F41" i="10"/>
  <c r="D41" i="10" s="1"/>
  <c r="C101" i="1"/>
  <c r="E95" i="3" s="1"/>
  <c r="D95" i="3" s="1"/>
  <c r="G96" i="10" s="1"/>
  <c r="C99" i="1"/>
  <c r="E94" i="3" s="1"/>
  <c r="D94" i="3" s="1"/>
  <c r="G95" i="10" s="1"/>
  <c r="C75" i="1"/>
  <c r="E88" i="3" s="1"/>
  <c r="D88" i="3" s="1"/>
  <c r="G89" i="10" s="1"/>
  <c r="C68" i="1"/>
  <c r="E84" i="3" s="1"/>
  <c r="D84" i="3" s="1"/>
  <c r="C59" i="1"/>
  <c r="E80" i="3" s="1"/>
  <c r="D80" i="3" s="1"/>
  <c r="C47" i="1"/>
  <c r="E76" i="3" s="1"/>
  <c r="D76" i="3" s="1"/>
  <c r="G77" i="10" s="1"/>
  <c r="C45" i="1"/>
  <c r="E75" i="3" s="1"/>
  <c r="D75" i="3" s="1"/>
  <c r="G76" i="10" s="1"/>
  <c r="C91" i="1"/>
  <c r="E92" i="3" s="1"/>
  <c r="D92" i="3" s="1"/>
  <c r="C87" i="1"/>
  <c r="E90" i="3" s="1"/>
  <c r="D90" i="3" s="1"/>
  <c r="C70" i="1"/>
  <c r="E86" i="3" s="1"/>
  <c r="D86" i="3" s="1"/>
  <c r="G87" i="10" s="1"/>
  <c r="C69" i="1"/>
  <c r="E85" i="3" s="1"/>
  <c r="D85" i="3" s="1"/>
  <c r="G86" i="10" s="1"/>
  <c r="C66" i="1"/>
  <c r="E83" i="3" s="1"/>
  <c r="D83" i="3" s="1"/>
  <c r="C65" i="1"/>
  <c r="E82" i="3" s="1"/>
  <c r="D82" i="3" s="1"/>
  <c r="G83" i="10" s="1"/>
  <c r="C52" i="1"/>
  <c r="E78" i="3" s="1"/>
  <c r="D78" i="3" s="1"/>
  <c r="G79" i="10" s="1"/>
  <c r="C43" i="1"/>
  <c r="E74" i="3" s="1"/>
  <c r="D74" i="3" s="1"/>
  <c r="G75" i="10" s="1"/>
  <c r="C36" i="1"/>
  <c r="E70" i="3" s="1"/>
  <c r="D70" i="3" s="1"/>
  <c r="C32" i="1"/>
  <c r="E67" i="3" s="1"/>
  <c r="D67" i="3" s="1"/>
  <c r="G68" i="10" s="1"/>
  <c r="D68" i="10" s="1"/>
  <c r="C20" i="1"/>
  <c r="E62" i="3" s="1"/>
  <c r="D62" i="3" s="1"/>
  <c r="G63" i="10" s="1"/>
  <c r="C19" i="1"/>
  <c r="E61" i="3" s="1"/>
  <c r="D61" i="3" s="1"/>
  <c r="G62" i="10" s="1"/>
  <c r="D62" i="10" s="1"/>
  <c r="C17" i="1"/>
  <c r="E59" i="3" s="1"/>
  <c r="D59" i="3" s="1"/>
  <c r="C12" i="1"/>
  <c r="E56" i="3" s="1"/>
  <c r="D56" i="3" s="1"/>
  <c r="C107" i="1"/>
  <c r="E96" i="3" s="1"/>
  <c r="D96" i="3" s="1"/>
  <c r="G97" i="10" s="1"/>
  <c r="D97" i="10" s="1"/>
  <c r="C93" i="1"/>
  <c r="E93" i="3" s="1"/>
  <c r="D93" i="3" s="1"/>
  <c r="G94" i="10" s="1"/>
  <c r="C88" i="1"/>
  <c r="E91" i="3" s="1"/>
  <c r="D91" i="3" s="1"/>
  <c r="C86" i="1"/>
  <c r="E89" i="3" s="1"/>
  <c r="D89" i="3" s="1"/>
  <c r="G90" i="10" s="1"/>
  <c r="C71" i="1"/>
  <c r="E87" i="3" s="1"/>
  <c r="D87" i="3" s="1"/>
  <c r="G88" i="10" s="1"/>
  <c r="C62" i="1"/>
  <c r="E81" i="3" s="1"/>
  <c r="D81" i="3" s="1"/>
  <c r="G82" i="10" s="1"/>
  <c r="C58" i="1"/>
  <c r="E79" i="3" s="1"/>
  <c r="D79" i="3" s="1"/>
  <c r="C48" i="1"/>
  <c r="E77" i="3" s="1"/>
  <c r="D77" i="3" s="1"/>
  <c r="C41" i="1"/>
  <c r="E73" i="3" s="1"/>
  <c r="D73" i="3" s="1"/>
  <c r="G74" i="10" s="1"/>
  <c r="C39" i="1"/>
  <c r="E72" i="3" s="1"/>
  <c r="D72" i="3" s="1"/>
  <c r="G73" i="10" s="1"/>
  <c r="C38" i="1"/>
  <c r="E71" i="3" s="1"/>
  <c r="D71" i="3" s="1"/>
  <c r="C34" i="1"/>
  <c r="E69" i="3" s="1"/>
  <c r="D69" i="3" s="1"/>
  <c r="G70" i="10" s="1"/>
  <c r="D70" i="10" s="1"/>
  <c r="C33" i="1"/>
  <c r="E68" i="3" s="1"/>
  <c r="D68" i="3" s="1"/>
  <c r="G69" i="10" s="1"/>
  <c r="D69" i="10" s="1"/>
  <c r="C29" i="1"/>
  <c r="E66" i="3" s="1"/>
  <c r="D66" i="3" s="1"/>
  <c r="G67" i="10" s="1"/>
  <c r="C25" i="1"/>
  <c r="E65" i="3" s="1"/>
  <c r="D65" i="3" s="1"/>
  <c r="G66" i="10" s="1"/>
  <c r="D66" i="10" s="1"/>
  <c r="C23" i="1"/>
  <c r="E64" i="3" s="1"/>
  <c r="D64" i="3" s="1"/>
  <c r="G65" i="10" s="1"/>
  <c r="C21" i="1"/>
  <c r="E63" i="3" s="1"/>
  <c r="D63" i="3" s="1"/>
  <c r="G64" i="10" s="1"/>
  <c r="C18" i="1"/>
  <c r="E60" i="3" s="1"/>
  <c r="D60" i="3" s="1"/>
  <c r="G61" i="10" s="1"/>
  <c r="C16" i="1"/>
  <c r="E58" i="3" s="1"/>
  <c r="D58" i="3" s="1"/>
  <c r="C13" i="1"/>
  <c r="E57" i="3" s="1"/>
  <c r="D57" i="3" s="1"/>
  <c r="G58" i="10" s="1"/>
  <c r="C11" i="1"/>
  <c r="E55" i="3" s="1"/>
  <c r="D55" i="3" s="1"/>
  <c r="G56" i="10" s="1"/>
  <c r="C8" i="1"/>
  <c r="E54" i="3" s="1"/>
  <c r="D54" i="3" s="1"/>
  <c r="G55" i="10" s="1"/>
  <c r="E49" i="3"/>
  <c r="D49" i="3" s="1"/>
  <c r="E48" i="3"/>
  <c r="D48" i="3" s="1"/>
  <c r="G48" i="10" s="1"/>
  <c r="E42" i="3"/>
  <c r="D42" i="3" s="1"/>
  <c r="E30" i="3"/>
  <c r="D30" i="3" s="1"/>
  <c r="G30" i="10" s="1"/>
  <c r="E29" i="3"/>
  <c r="D29" i="3" s="1"/>
  <c r="E46" i="3"/>
  <c r="D46" i="3" s="1"/>
  <c r="G46" i="10" s="1"/>
  <c r="E44" i="3"/>
  <c r="D44" i="3" s="1"/>
  <c r="E40" i="3"/>
  <c r="D40" i="3" s="1"/>
  <c r="E39" i="3"/>
  <c r="D39" i="3" s="1"/>
  <c r="E37" i="3"/>
  <c r="D37" i="3" s="1"/>
  <c r="G37" i="10" s="1"/>
  <c r="E36" i="3"/>
  <c r="D36" i="3" s="1"/>
  <c r="E32" i="3"/>
  <c r="D32" i="3" s="1"/>
  <c r="G32" i="10" s="1"/>
  <c r="E28" i="3"/>
  <c r="D28" i="3" s="1"/>
  <c r="E24" i="3"/>
  <c r="D24" i="3" s="1"/>
  <c r="G24" i="10" s="1"/>
  <c r="E21" i="3"/>
  <c r="D21" i="3" s="1"/>
  <c r="E16" i="3"/>
  <c r="D16" i="3" s="1"/>
  <c r="G16" i="10" s="1"/>
  <c r="E15" i="3"/>
  <c r="D15" i="3" s="1"/>
  <c r="G15" i="10" s="1"/>
  <c r="D15" i="10" s="1"/>
  <c r="E13" i="3"/>
  <c r="D13" i="3" s="1"/>
  <c r="G13" i="10" s="1"/>
  <c r="E50" i="3"/>
  <c r="D50" i="3" s="1"/>
  <c r="G50" i="10" s="1"/>
  <c r="D50" i="10" s="1"/>
  <c r="E47" i="3"/>
  <c r="D47" i="3" s="1"/>
  <c r="G47" i="10" s="1"/>
  <c r="E45" i="3"/>
  <c r="D45" i="3" s="1"/>
  <c r="E43" i="3"/>
  <c r="D43" i="3" s="1"/>
  <c r="G43" i="10" s="1"/>
  <c r="E35" i="3"/>
  <c r="D35" i="3" s="1"/>
  <c r="G35" i="10" s="1"/>
  <c r="E33" i="3"/>
  <c r="D33" i="3" s="1"/>
  <c r="G33" i="10" s="1"/>
  <c r="E31" i="3"/>
  <c r="D31" i="3" s="1"/>
  <c r="G31" i="10" s="1"/>
  <c r="E27" i="3"/>
  <c r="D27" i="3" s="1"/>
  <c r="E26" i="3"/>
  <c r="D26" i="3" s="1"/>
  <c r="G26" i="10" s="1"/>
  <c r="E25" i="3"/>
  <c r="D25" i="3" s="1"/>
  <c r="E23" i="3"/>
  <c r="D23" i="3" s="1"/>
  <c r="G23" i="10" s="1"/>
  <c r="D23" i="10" s="1"/>
  <c r="E22" i="3"/>
  <c r="D22" i="3" s="1"/>
  <c r="G22" i="10" s="1"/>
  <c r="D22" i="10" s="1"/>
  <c r="E20" i="3"/>
  <c r="D20" i="3" s="1"/>
  <c r="G20" i="10" s="1"/>
  <c r="E19" i="3"/>
  <c r="D19" i="3" s="1"/>
  <c r="G19" i="10" s="1"/>
  <c r="D19" i="10" s="1"/>
  <c r="E17" i="3"/>
  <c r="D17" i="3" s="1"/>
  <c r="G17" i="10" s="1"/>
  <c r="E14" i="3"/>
  <c r="D14" i="3" s="1"/>
  <c r="E11" i="3"/>
  <c r="D11" i="3" s="1"/>
  <c r="G11" i="10" s="1"/>
  <c r="E8" i="3"/>
  <c r="D8" i="3" s="1"/>
  <c r="G8" i="10" s="1"/>
  <c r="C9" i="1"/>
  <c r="C10" i="1"/>
  <c r="C14" i="1"/>
  <c r="C15" i="1"/>
  <c r="C22" i="1"/>
  <c r="C24" i="1"/>
  <c r="C26" i="1"/>
  <c r="C27" i="1"/>
  <c r="C28" i="1"/>
  <c r="C30" i="1"/>
  <c r="C31" i="1"/>
  <c r="C35" i="1"/>
  <c r="C37" i="1"/>
  <c r="C40" i="1"/>
  <c r="C42" i="1"/>
  <c r="C44" i="1"/>
  <c r="C46" i="1"/>
  <c r="C49" i="1"/>
  <c r="C50" i="1"/>
  <c r="C51" i="1"/>
  <c r="C53" i="1"/>
  <c r="C54" i="1"/>
  <c r="C55" i="1"/>
  <c r="C56" i="1"/>
  <c r="C57" i="1"/>
  <c r="C60" i="1"/>
  <c r="C61" i="1"/>
  <c r="C63" i="1"/>
  <c r="C64" i="1"/>
  <c r="C67" i="1"/>
  <c r="C72" i="1"/>
  <c r="C73" i="1"/>
  <c r="C74" i="1"/>
  <c r="C76" i="1"/>
  <c r="C77" i="1"/>
  <c r="C78" i="1"/>
  <c r="C109" i="1"/>
  <c r="C79" i="1"/>
  <c r="C80" i="1"/>
  <c r="C81" i="1"/>
  <c r="C82" i="1"/>
  <c r="C83" i="1"/>
  <c r="C84" i="1"/>
  <c r="C85" i="1"/>
  <c r="C89" i="1"/>
  <c r="C90" i="1"/>
  <c r="C92" i="1"/>
  <c r="C94" i="1"/>
  <c r="C95" i="1"/>
  <c r="C96" i="1"/>
  <c r="C97" i="1"/>
  <c r="C98" i="1"/>
  <c r="C100" i="1"/>
  <c r="C102" i="1"/>
  <c r="C103" i="1"/>
  <c r="C104" i="1"/>
  <c r="C105" i="1"/>
  <c r="C106" i="1"/>
  <c r="C108" i="1"/>
  <c r="C7" i="1"/>
  <c r="D56" i="10"/>
  <c r="D59" i="10"/>
  <c r="D60" i="10"/>
  <c r="D63" i="10"/>
  <c r="D64" i="10"/>
  <c r="D67" i="10"/>
  <c r="D71" i="10"/>
  <c r="D72" i="10"/>
  <c r="D75" i="10"/>
  <c r="D76" i="10"/>
  <c r="D80" i="10"/>
  <c r="D83" i="10"/>
  <c r="D84" i="10"/>
  <c r="D87" i="10"/>
  <c r="D12" i="10"/>
  <c r="D13" i="10"/>
  <c r="D20" i="10"/>
  <c r="G21" i="10"/>
  <c r="D21" i="10" s="1"/>
  <c r="D28" i="10"/>
  <c r="D29" i="10"/>
  <c r="D37" i="10"/>
  <c r="E8" i="9"/>
  <c r="B8" i="9" s="1"/>
  <c r="E10" i="9"/>
  <c r="B10" i="9" s="1"/>
  <c r="E11" i="9"/>
  <c r="B11" i="9" s="1"/>
  <c r="E16" i="9"/>
  <c r="B16" i="9" s="1"/>
  <c r="E23" i="9"/>
  <c r="B23" i="9" s="1"/>
  <c r="E25" i="9"/>
  <c r="B25" i="9" s="1"/>
  <c r="D25" i="9" s="1"/>
  <c r="E27" i="9"/>
  <c r="B27" i="9" s="1"/>
  <c r="E30" i="9"/>
  <c r="B30" i="9" s="1"/>
  <c r="E31" i="9"/>
  <c r="B31" i="9" s="1"/>
  <c r="E33" i="9"/>
  <c r="B33" i="9" s="1"/>
  <c r="E36" i="9"/>
  <c r="B36" i="9" s="1"/>
  <c r="E38" i="9"/>
  <c r="B38" i="9" s="1"/>
  <c r="D38" i="9" s="1"/>
  <c r="E41" i="9"/>
  <c r="B41" i="9" s="1"/>
  <c r="E43" i="9"/>
  <c r="B43" i="9" s="1"/>
  <c r="E45" i="9"/>
  <c r="B45" i="9" s="1"/>
  <c r="E47" i="9"/>
  <c r="B47" i="9" s="1"/>
  <c r="D47" i="9" s="1"/>
  <c r="E50" i="9"/>
  <c r="B50" i="9" s="1"/>
  <c r="E51" i="9"/>
  <c r="B51" i="9" s="1"/>
  <c r="E52" i="9"/>
  <c r="B52" i="9" s="1"/>
  <c r="E54" i="9"/>
  <c r="B54" i="9" s="1"/>
  <c r="E55" i="9"/>
  <c r="B55" i="9" s="1"/>
  <c r="E56" i="9"/>
  <c r="B56" i="9" s="1"/>
  <c r="E57" i="9"/>
  <c r="B57" i="9" s="1"/>
  <c r="D57" i="9" s="1"/>
  <c r="E58" i="9"/>
  <c r="B58" i="9" s="1"/>
  <c r="C58" i="9" s="1"/>
  <c r="E61" i="9"/>
  <c r="B61" i="9" s="1"/>
  <c r="D61" i="9" s="1"/>
  <c r="E62" i="9"/>
  <c r="B62" i="9" s="1"/>
  <c r="C62" i="9" s="1"/>
  <c r="E64" i="9"/>
  <c r="B64" i="9" s="1"/>
  <c r="D64" i="9" s="1"/>
  <c r="E65" i="9"/>
  <c r="B65" i="9" s="1"/>
  <c r="E68" i="9"/>
  <c r="B68" i="9" s="1"/>
  <c r="E73" i="9"/>
  <c r="B73" i="9" s="1"/>
  <c r="D73" i="9" s="1"/>
  <c r="E74" i="9"/>
  <c r="B74" i="9" s="1"/>
  <c r="D74" i="9" s="1"/>
  <c r="E75" i="9"/>
  <c r="B75" i="9" s="1"/>
  <c r="D75" i="9" s="1"/>
  <c r="E77" i="9"/>
  <c r="B77" i="9" s="1"/>
  <c r="D77" i="9" s="1"/>
  <c r="E78" i="9"/>
  <c r="B78" i="9" s="1"/>
  <c r="D78" i="9" s="1"/>
  <c r="E79" i="9"/>
  <c r="B79" i="9" s="1"/>
  <c r="D79" i="9" s="1"/>
  <c r="E80" i="9"/>
  <c r="B80" i="9" s="1"/>
  <c r="D80" i="9" s="1"/>
  <c r="E81" i="9"/>
  <c r="B81" i="9" s="1"/>
  <c r="D81" i="9" s="1"/>
  <c r="E82" i="9"/>
  <c r="B82" i="9" s="1"/>
  <c r="D82" i="9" s="1"/>
  <c r="E83" i="9"/>
  <c r="B83" i="9" s="1"/>
  <c r="D83" i="9" s="1"/>
  <c r="E84" i="9"/>
  <c r="B84" i="9" s="1"/>
  <c r="D84" i="9" s="1"/>
  <c r="E85" i="9"/>
  <c r="B85" i="9" s="1"/>
  <c r="E86" i="9"/>
  <c r="B86" i="9" s="1"/>
  <c r="D86" i="9" s="1"/>
  <c r="E90" i="9"/>
  <c r="B90" i="9" s="1"/>
  <c r="D90" i="9" s="1"/>
  <c r="E91" i="9"/>
  <c r="B91" i="9" s="1"/>
  <c r="D91" i="9" s="1"/>
  <c r="E93" i="9"/>
  <c r="B93" i="9" s="1"/>
  <c r="D93" i="9" s="1"/>
  <c r="E95" i="9"/>
  <c r="B95" i="9" s="1"/>
  <c r="D95" i="9" s="1"/>
  <c r="E96" i="9"/>
  <c r="B96" i="9" s="1"/>
  <c r="D96" i="9" s="1"/>
  <c r="E97" i="9"/>
  <c r="B97" i="9" s="1"/>
  <c r="D97" i="9" s="1"/>
  <c r="E98" i="9"/>
  <c r="B98" i="9" s="1"/>
  <c r="D98" i="9" s="1"/>
  <c r="E99" i="9"/>
  <c r="B99" i="9" s="1"/>
  <c r="D99" i="9" s="1"/>
  <c r="E101" i="9"/>
  <c r="B101" i="9" s="1"/>
  <c r="D101" i="9" s="1"/>
  <c r="E103" i="9"/>
  <c r="E104" i="9"/>
  <c r="B104" i="9" s="1"/>
  <c r="D104" i="9" s="1"/>
  <c r="E105" i="9"/>
  <c r="B105" i="9" s="1"/>
  <c r="D105" i="9" s="1"/>
  <c r="E106" i="9"/>
  <c r="B106" i="9" s="1"/>
  <c r="D106" i="9" s="1"/>
  <c r="E107" i="9"/>
  <c r="B107" i="9" s="1"/>
  <c r="D107" i="9" s="1"/>
  <c r="E109" i="9"/>
  <c r="G60" i="10"/>
  <c r="E60" i="10" s="1"/>
  <c r="I8" i="11"/>
  <c r="B13" i="2"/>
  <c r="D65" i="9"/>
  <c r="E17" i="9"/>
  <c r="B17" i="9" s="1"/>
  <c r="D17" i="9" s="1"/>
  <c r="E28" i="9"/>
  <c r="B28" i="9" s="1"/>
  <c r="D28" i="9" s="1"/>
  <c r="C89" i="9"/>
  <c r="C68" i="9"/>
  <c r="C67" i="9"/>
  <c r="C63" i="9"/>
  <c r="C59" i="9"/>
  <c r="C29" i="9"/>
  <c r="C61" i="9"/>
  <c r="C49" i="9"/>
  <c r="B16" i="2"/>
  <c r="B19" i="2"/>
  <c r="B20" i="2"/>
  <c r="B24" i="2"/>
  <c r="H12" i="11"/>
  <c r="I11" i="11"/>
  <c r="H11" i="11"/>
  <c r="J10" i="11"/>
  <c r="I10" i="11"/>
  <c r="H10" i="11"/>
  <c r="J9" i="11"/>
  <c r="I9" i="11"/>
  <c r="H9" i="11"/>
  <c r="J8" i="11"/>
  <c r="H8" i="11"/>
  <c r="G29" i="10"/>
  <c r="E29" i="10" s="1"/>
  <c r="G81" i="10"/>
  <c r="G57" i="10"/>
  <c r="G72" i="10"/>
  <c r="E72" i="10" s="1"/>
  <c r="G80" i="10"/>
  <c r="E80" i="10" s="1"/>
  <c r="G36" i="10"/>
  <c r="G44" i="10"/>
  <c r="G78" i="10"/>
  <c r="G42" i="10"/>
  <c r="G28" i="10"/>
  <c r="G40" i="10"/>
  <c r="G84" i="10"/>
  <c r="G93" i="10"/>
  <c r="G91" i="10"/>
  <c r="G59" i="10"/>
  <c r="G45" i="10"/>
  <c r="G39" i="10"/>
  <c r="G27" i="10"/>
  <c r="G25" i="10"/>
  <c r="G49" i="10"/>
  <c r="G92" i="10"/>
  <c r="G85" i="10"/>
  <c r="G71" i="10"/>
  <c r="E71" i="10" s="1"/>
  <c r="G14" i="10"/>
  <c r="C15" i="9"/>
  <c r="C60" i="9"/>
  <c r="C40" i="9"/>
  <c r="C18" i="9"/>
  <c r="C92" i="9"/>
  <c r="C87" i="9"/>
  <c r="C66" i="9"/>
  <c r="C21" i="9"/>
  <c r="D58" i="9"/>
  <c r="C72" i="9"/>
  <c r="C94" i="9"/>
  <c r="D68" i="9"/>
  <c r="C102" i="9"/>
  <c r="C42" i="9"/>
  <c r="C74" i="9"/>
  <c r="C39" i="9"/>
  <c r="C19" i="9"/>
  <c r="C76" i="9"/>
  <c r="C100" i="9"/>
  <c r="C13" i="9"/>
  <c r="C12" i="9"/>
  <c r="C48" i="9"/>
  <c r="C44" i="9"/>
  <c r="C14" i="9"/>
  <c r="C88" i="9"/>
  <c r="C24" i="9"/>
  <c r="C69" i="9"/>
  <c r="C37" i="9"/>
  <c r="C22" i="9"/>
  <c r="C70" i="9"/>
  <c r="C71" i="9"/>
  <c r="E37" i="10"/>
  <c r="C53" i="9"/>
  <c r="C46" i="9"/>
  <c r="C9" i="9"/>
  <c r="D45" i="9" l="1"/>
  <c r="C45" i="9"/>
  <c r="C97" i="9"/>
  <c r="E36" i="10"/>
  <c r="E16" i="10"/>
  <c r="C86" i="9"/>
  <c r="F45" i="10"/>
  <c r="D45" i="10" s="1"/>
  <c r="E45" i="10" s="1"/>
  <c r="E33" i="10"/>
  <c r="E17" i="10"/>
  <c r="E92" i="10"/>
  <c r="E25" i="10"/>
  <c r="E59" i="10"/>
  <c r="E84" i="10"/>
  <c r="E91" i="10"/>
  <c r="E28" i="10"/>
  <c r="E40" i="10"/>
  <c r="C83" i="9"/>
  <c r="C82" i="9"/>
  <c r="C110" i="9"/>
  <c r="C79" i="9"/>
  <c r="E24" i="10"/>
  <c r="D11" i="9"/>
  <c r="C11" i="9"/>
  <c r="D55" i="9"/>
  <c r="C55" i="9"/>
  <c r="D36" i="9"/>
  <c r="C36" i="9"/>
  <c r="D27" i="9"/>
  <c r="C27" i="9"/>
  <c r="D41" i="9"/>
  <c r="C41" i="9"/>
  <c r="D23" i="9"/>
  <c r="C23" i="9"/>
  <c r="E95" i="10"/>
  <c r="C95" i="9"/>
  <c r="E56" i="10"/>
  <c r="E64" i="10"/>
  <c r="C99" i="9"/>
  <c r="E8" i="10"/>
  <c r="D31" i="9"/>
  <c r="C31" i="9"/>
  <c r="D52" i="9"/>
  <c r="C52" i="9"/>
  <c r="C8" i="9"/>
  <c r="D8" i="9"/>
  <c r="C50" i="9"/>
  <c r="D50" i="9"/>
  <c r="D62" i="9"/>
  <c r="E63" i="10"/>
  <c r="E75" i="10"/>
  <c r="E96" i="10"/>
  <c r="E9" i="3"/>
  <c r="D9" i="3" s="1"/>
  <c r="G9" i="10" s="1"/>
  <c r="E9" i="10" s="1"/>
  <c r="E76" i="10"/>
  <c r="F49" i="10"/>
  <c r="D49" i="10" s="1"/>
  <c r="E49" i="10" s="1"/>
  <c r="C73" i="9"/>
  <c r="E20" i="10"/>
  <c r="E88" i="10"/>
  <c r="E79" i="10"/>
  <c r="E87" i="10"/>
  <c r="E67" i="10"/>
  <c r="C54" i="9"/>
  <c r="D54" i="9"/>
  <c r="D30" i="9"/>
  <c r="C30" i="9"/>
  <c r="D51" i="9"/>
  <c r="C51" i="9"/>
  <c r="D33" i="9"/>
  <c r="C33" i="9"/>
  <c r="C10" i="9"/>
  <c r="D10" i="9"/>
  <c r="D16" i="9"/>
  <c r="C16" i="9"/>
  <c r="D56" i="9"/>
  <c r="C56" i="9"/>
  <c r="C43" i="9"/>
  <c r="D43" i="9"/>
  <c r="E13" i="10"/>
  <c r="E83" i="10"/>
  <c r="C101" i="9"/>
  <c r="C90" i="9"/>
  <c r="E12" i="3"/>
  <c r="D12" i="3" s="1"/>
  <c r="G12" i="10" s="1"/>
  <c r="E12" i="10" s="1"/>
  <c r="E18" i="3"/>
  <c r="D18" i="3" s="1"/>
  <c r="G18" i="10" s="1"/>
  <c r="E41" i="3"/>
  <c r="D41" i="3" s="1"/>
  <c r="G41" i="10" s="1"/>
  <c r="E41" i="10" s="1"/>
  <c r="E38" i="3"/>
  <c r="D38" i="3" s="1"/>
  <c r="G38" i="10" s="1"/>
  <c r="F48" i="10"/>
  <c r="D48" i="10" s="1"/>
  <c r="E48" i="10" s="1"/>
  <c r="C106" i="9"/>
  <c r="C47" i="9"/>
  <c r="C38" i="9"/>
  <c r="C25" i="9"/>
  <c r="E32" i="10"/>
  <c r="C80" i="9"/>
  <c r="B109" i="9"/>
  <c r="D109" i="9" s="1"/>
  <c r="C85" i="9"/>
  <c r="D85" i="9"/>
  <c r="C107" i="9"/>
  <c r="C98" i="9"/>
  <c r="C91" i="9"/>
  <c r="C75" i="9"/>
  <c r="C104" i="9"/>
  <c r="C84" i="9"/>
  <c r="C64" i="9"/>
  <c r="C57" i="9"/>
  <c r="C77" i="9"/>
  <c r="C93" i="9"/>
  <c r="C105" i="9"/>
  <c r="B103" i="9"/>
  <c r="D103" i="9" s="1"/>
  <c r="E10" i="3"/>
  <c r="D10" i="3" s="1"/>
  <c r="G10" i="10" s="1"/>
  <c r="E34" i="3"/>
  <c r="D34" i="3" s="1"/>
  <c r="G34" i="10" s="1"/>
  <c r="F44" i="10"/>
  <c r="D44" i="10" s="1"/>
  <c r="E44" i="10" s="1"/>
  <c r="F94" i="10"/>
  <c r="D94" i="10" s="1"/>
  <c r="E94" i="10" s="1"/>
  <c r="F47" i="10"/>
  <c r="D47" i="10" s="1"/>
  <c r="E47" i="10" s="1"/>
  <c r="F90" i="10"/>
  <c r="D90" i="10" s="1"/>
  <c r="E90" i="10" s="1"/>
  <c r="F43" i="10"/>
  <c r="D43" i="10" s="1"/>
  <c r="E43" i="10" s="1"/>
  <c r="F86" i="10"/>
  <c r="D86" i="10" s="1"/>
  <c r="E86" i="10" s="1"/>
  <c r="F39" i="10"/>
  <c r="D39" i="10" s="1"/>
  <c r="E39" i="10" s="1"/>
  <c r="F82" i="10"/>
  <c r="D82" i="10" s="1"/>
  <c r="E82" i="10" s="1"/>
  <c r="F35" i="10"/>
  <c r="D35" i="10" s="1"/>
  <c r="E35" i="10" s="1"/>
  <c r="F78" i="10"/>
  <c r="D78" i="10" s="1"/>
  <c r="E78" i="10" s="1"/>
  <c r="F31" i="10"/>
  <c r="D31" i="10" s="1"/>
  <c r="E31" i="10" s="1"/>
  <c r="F74" i="10"/>
  <c r="D74" i="10" s="1"/>
  <c r="E74" i="10" s="1"/>
  <c r="F27" i="10"/>
  <c r="D27" i="10" s="1"/>
  <c r="E27" i="10" s="1"/>
  <c r="F70" i="10"/>
  <c r="F23" i="10"/>
  <c r="F66" i="10"/>
  <c r="F19" i="10"/>
  <c r="F62" i="10"/>
  <c r="F15" i="10"/>
  <c r="F58" i="10"/>
  <c r="D58" i="10" s="1"/>
  <c r="E58" i="10" s="1"/>
  <c r="F11" i="10"/>
  <c r="D11" i="10" s="1"/>
  <c r="E11" i="10" s="1"/>
  <c r="F93" i="10"/>
  <c r="D93" i="10" s="1"/>
  <c r="E93" i="10" s="1"/>
  <c r="F46" i="10"/>
  <c r="D46" i="10" s="1"/>
  <c r="E46" i="10" s="1"/>
  <c r="F89" i="10"/>
  <c r="D89" i="10" s="1"/>
  <c r="E89" i="10" s="1"/>
  <c r="F42" i="10"/>
  <c r="D42" i="10" s="1"/>
  <c r="E42" i="10" s="1"/>
  <c r="F85" i="10"/>
  <c r="D85" i="10" s="1"/>
  <c r="E85" i="10" s="1"/>
  <c r="F38" i="10"/>
  <c r="D38" i="10" s="1"/>
  <c r="E38" i="10" s="1"/>
  <c r="F81" i="10"/>
  <c r="D81" i="10" s="1"/>
  <c r="E81" i="10" s="1"/>
  <c r="F34" i="10"/>
  <c r="D34" i="10" s="1"/>
  <c r="F77" i="10"/>
  <c r="D77" i="10" s="1"/>
  <c r="E77" i="10" s="1"/>
  <c r="F30" i="10"/>
  <c r="D30" i="10" s="1"/>
  <c r="E30" i="10" s="1"/>
  <c r="F73" i="10"/>
  <c r="D73" i="10" s="1"/>
  <c r="E73" i="10" s="1"/>
  <c r="F26" i="10"/>
  <c r="D26" i="10" s="1"/>
  <c r="E26" i="10" s="1"/>
  <c r="F69" i="10"/>
  <c r="F22" i="10"/>
  <c r="F65" i="10"/>
  <c r="D65" i="10" s="1"/>
  <c r="E65" i="10" s="1"/>
  <c r="F18" i="10"/>
  <c r="D18" i="10" s="1"/>
  <c r="E18" i="10" s="1"/>
  <c r="F61" i="10"/>
  <c r="D61" i="10" s="1"/>
  <c r="E61" i="10" s="1"/>
  <c r="F14" i="10"/>
  <c r="D14" i="10" s="1"/>
  <c r="E14" i="10" s="1"/>
  <c r="F57" i="10"/>
  <c r="D57" i="10" s="1"/>
  <c r="E57" i="10" s="1"/>
  <c r="F10" i="10"/>
  <c r="D10" i="10" s="1"/>
  <c r="C78" i="9"/>
  <c r="C96" i="9"/>
  <c r="C81" i="9"/>
  <c r="C65" i="9"/>
  <c r="F55" i="10"/>
  <c r="D55" i="10" s="1"/>
  <c r="E55" i="10" s="1"/>
  <c r="E10" i="10" l="1"/>
  <c r="C109" i="9"/>
  <c r="C103" i="9"/>
  <c r="E34" i="10"/>
</calcChain>
</file>

<file path=xl/sharedStrings.xml><?xml version="1.0" encoding="utf-8"?>
<sst xmlns="http://schemas.openxmlformats.org/spreadsheetml/2006/main" count="638" uniqueCount="282">
  <si>
    <t>ANNEXE 1 - Durée du travail base 39h hebdomadaires</t>
  </si>
  <si>
    <t>Salaires minima garantis sur la base de 39h : 35h au salaire horaire de base + 4h majorées à 25%</t>
  </si>
  <si>
    <t>Fonctions</t>
  </si>
  <si>
    <t>1er assistant à la distribution des rôles cinéma</t>
  </si>
  <si>
    <t>1er assistant costume cinéma</t>
  </si>
  <si>
    <t>1er assistant décorateur cinéma</t>
  </si>
  <si>
    <t>1er assistant monteur cinéma</t>
  </si>
  <si>
    <t>1er assistant opérateur cinéma</t>
  </si>
  <si>
    <t>1er assistant réalisateur cinéma</t>
  </si>
  <si>
    <t>2ème assistant décorateur cinéma</t>
  </si>
  <si>
    <t>2ème assistant monteur cinéma</t>
  </si>
  <si>
    <t>2ème assistant opérateur cinéma</t>
  </si>
  <si>
    <t>2ème assistant réalisateur cinéma</t>
  </si>
  <si>
    <t>3ème assistant décorateur cinéma</t>
  </si>
  <si>
    <t>Accessoiriste de décor cinéma</t>
  </si>
  <si>
    <t>Accessoiriste de plateau cinéma</t>
  </si>
  <si>
    <t>Administrateur adjoint comptable cinéma</t>
  </si>
  <si>
    <t>Administrateur de production cinéma</t>
  </si>
  <si>
    <t>Animatronicien cinéma</t>
  </si>
  <si>
    <t>Assistant au chargé de la figuration cinéma</t>
  </si>
  <si>
    <t>Assistant bruiteur</t>
  </si>
  <si>
    <t>Assistant comptable de production cinéma</t>
  </si>
  <si>
    <t>Assistant effets physiques cinéma</t>
  </si>
  <si>
    <t>Assistant maquilleur cinéma</t>
  </si>
  <si>
    <t>Assistant mixeur cinéma</t>
  </si>
  <si>
    <t>Assistant monteur son</t>
  </si>
  <si>
    <t>Assistant scripte cinéma</t>
  </si>
  <si>
    <t>Auxiliaire de réalisation cinéma</t>
  </si>
  <si>
    <t>Auxiliaire de régie cinéma</t>
  </si>
  <si>
    <t>Bruiteur</t>
  </si>
  <si>
    <t>Cadreur cinéma</t>
  </si>
  <si>
    <t>Cadreur spécialisé cinéma</t>
  </si>
  <si>
    <t>Chargé de la figuration cinéma</t>
  </si>
  <si>
    <t>Chef coiffeur cinéma</t>
  </si>
  <si>
    <t>Chef constructeur cinéma</t>
  </si>
  <si>
    <t>Chef costumier cinéma</t>
  </si>
  <si>
    <t>Chef d'atelier costumes cinéma</t>
  </si>
  <si>
    <t>Chef décorateur cinéma</t>
  </si>
  <si>
    <t>Chef électricien de construction cinéma</t>
  </si>
  <si>
    <t>Chef électricien de prise de vues cinéma</t>
  </si>
  <si>
    <t>Chef machiniste de construction cinéma</t>
  </si>
  <si>
    <t>Chef machiniste de prise de vues cinéma</t>
  </si>
  <si>
    <t>Chef maquilleur cinéma</t>
  </si>
  <si>
    <t>Chef menuisier de décor cinéma</t>
  </si>
  <si>
    <t>Chef monteur cinéma</t>
  </si>
  <si>
    <t>Chef monteur son cinéma</t>
  </si>
  <si>
    <t>Chef opérateur du son cinéma</t>
  </si>
  <si>
    <t>Chef peintre de décor cinéma</t>
  </si>
  <si>
    <t>Chef sculpteur de décor cinéma</t>
  </si>
  <si>
    <t>Chef serrurier de décor cinéma</t>
  </si>
  <si>
    <t>Chef staffeur de décor cinéma</t>
  </si>
  <si>
    <t>Chef tapissier cinéma</t>
  </si>
  <si>
    <t>Coiffeur cinéma</t>
  </si>
  <si>
    <t>Conducteur de groupe cinéma</t>
  </si>
  <si>
    <t>Conseiller technique à la réalisation cinéma</t>
  </si>
  <si>
    <t>Coordinateur de post production cinéma</t>
  </si>
  <si>
    <t>Costumier cinéma</t>
  </si>
  <si>
    <t>Couturier cinéma</t>
  </si>
  <si>
    <t>Créateur de costumes cinéma</t>
  </si>
  <si>
    <t>Directeur de la photographie cinéma</t>
  </si>
  <si>
    <t>Directeur de production cinéma</t>
  </si>
  <si>
    <t>Electricien de construction de cinéma</t>
  </si>
  <si>
    <t>Electricien de prise de vues cinéma</t>
  </si>
  <si>
    <t>Ensemblier cinéma</t>
  </si>
  <si>
    <t>Ensemblier décorateur cinéma</t>
  </si>
  <si>
    <t>Habilleur cinéma</t>
  </si>
  <si>
    <t>Illustrateur de décors cinéma</t>
  </si>
  <si>
    <t>Infographiste de décors cinéma</t>
  </si>
  <si>
    <t>Machiniste de construction cinéma</t>
  </si>
  <si>
    <t>Machiniste de prise de vues cinéma</t>
  </si>
  <si>
    <t>Maçon de décor cinéma</t>
  </si>
  <si>
    <t>Maquettiste de décor cinéma</t>
  </si>
  <si>
    <t>Menuisier de décor cinéma</t>
  </si>
  <si>
    <t>Mixeur cinéma</t>
  </si>
  <si>
    <t>Peintre d'art de décor cinéma</t>
  </si>
  <si>
    <t>Peintre de décor cinéma</t>
  </si>
  <si>
    <t>Peintre en lettres de décor cinéma</t>
  </si>
  <si>
    <t>Peintre faux bois et patine décor cinéma</t>
  </si>
  <si>
    <t>Photographe de plateau cinéma</t>
  </si>
  <si>
    <t>Réalisateur de films publicitaires</t>
  </si>
  <si>
    <t>Régisseur adjoint cinéma</t>
  </si>
  <si>
    <t>Régisseur d'extérieurs cinéma</t>
  </si>
  <si>
    <t>Régisseur général cinéma</t>
  </si>
  <si>
    <t>Répétiteur cinéma</t>
  </si>
  <si>
    <t>Responsable des enfants cinéma</t>
  </si>
  <si>
    <t>Scripte cinéma</t>
  </si>
  <si>
    <t>Sculpteur de décor cinéma</t>
  </si>
  <si>
    <t>Secrétaire de production cinéma</t>
  </si>
  <si>
    <t>Serrurier de décor cinéma</t>
  </si>
  <si>
    <t>Sous chef menuisier de décor cinéma</t>
  </si>
  <si>
    <t>Sous chef peintre de décor cinéma</t>
  </si>
  <si>
    <t>Sous chef staffeur de décor cinéma</t>
  </si>
  <si>
    <t>Sous-chef électricien de décor cinéma</t>
  </si>
  <si>
    <t>Sous-chef électricien de prise de vues cinéma</t>
  </si>
  <si>
    <t>Sous-chef machiniste de décor cinéma</t>
  </si>
  <si>
    <t>Sous-chef machiniste de prise de vues cinéma</t>
  </si>
  <si>
    <t>Staffeur de décor cinéma</t>
  </si>
  <si>
    <t>Superviseur d'effets physiques cinéma</t>
  </si>
  <si>
    <t>Tapissier de décor cinéma</t>
  </si>
  <si>
    <t>Technicien d'appareils télécommandés (prise de vues) cinéma</t>
  </si>
  <si>
    <t>Technicien réalisateur 2ème équipe cinéma</t>
  </si>
  <si>
    <t>Technicien retour image cinéma</t>
  </si>
  <si>
    <t>Teinturier patineur costumes cinéma</t>
  </si>
  <si>
    <t xml:space="preserve">Montant de l'indemnité repas </t>
  </si>
  <si>
    <t xml:space="preserve">Montant de l'indemnité casse croûte </t>
  </si>
  <si>
    <t>Contrat d'une durée &lt; 5 mois</t>
  </si>
  <si>
    <t>Salaire minimum hebdomadaire</t>
  </si>
  <si>
    <t>Contrat hors production du film</t>
  </si>
  <si>
    <t>ANNEXE 2 - Durée du travail avec équivalence (tournage uniquement)</t>
  </si>
  <si>
    <t>HEBDOMADAIRE 5 JOURS</t>
  </si>
  <si>
    <t>HEBDOMADAIRE 6 JOURS</t>
  </si>
  <si>
    <t>Heures de travail effectif</t>
  </si>
  <si>
    <t>Durée dont équivalence</t>
  </si>
  <si>
    <t>N.B. : Les grilles de salaires minima garantis comprenant des durées d’équivalence ne sont pas obligatoirement applicables en période de tournage. En cas de recours à la grille de salaires minima garantis sur une base de 39h, les heures supplémentaires sont rémunérées conformément aux majorations prévues à l’article 37 du titre II de la convention collective.</t>
  </si>
  <si>
    <t>-</t>
  </si>
  <si>
    <r>
      <rPr>
        <b/>
        <sz val="11"/>
        <color rgb="FF000000"/>
        <rFont val="Tahoma"/>
        <family val="2"/>
      </rPr>
      <t xml:space="preserve">Rappel / Article 34 Titre II CCN : Engagement &lt; 1 semaine </t>
    </r>
    <r>
      <rPr>
        <sz val="11"/>
        <color rgb="FF000000"/>
        <rFont val="Tahoma"/>
        <family val="2"/>
      </rPr>
      <t>: Majoration du salaire horaire de base minimum garanti de 25%. Heures supplémentaires effectuées au-delà de la durée de 7 heures  majorées de 50 % du salaire horaire de base minimum garanti. Heures supplémentaires effectuées au-delà de la 10e heure majorées de 100 % du salaire horaire de base minimum garanti. La rémunération journalière minimale garantie ne peut être inférieure à 7 heures.</t>
    </r>
  </si>
  <si>
    <t>Valeur socle</t>
  </si>
  <si>
    <t>Pourcentage</t>
  </si>
  <si>
    <t>Engagement d'une semaine ou plus  - Salaire hebdomadaire</t>
  </si>
  <si>
    <t>Engagement inférieur à 5 jours consécutifs - Salaire journalier</t>
  </si>
  <si>
    <t>Engagement d'une semaine ou plus - Salaire hebdomadaire</t>
  </si>
  <si>
    <t>Annexe 1</t>
  </si>
  <si>
    <r>
      <t>Contrat d'une durée ≧ 5 mois</t>
    </r>
    <r>
      <rPr>
        <sz val="11"/>
        <color theme="0"/>
        <rFont val="Tahoma"/>
        <family val="2"/>
      </rPr>
      <t>*</t>
    </r>
  </si>
  <si>
    <t>Intéressement hebdomadaire</t>
  </si>
  <si>
    <t>Salaire minimum mensuel**</t>
  </si>
  <si>
    <t>REALISATEURS</t>
  </si>
  <si>
    <t>* Les contrats de 5 mois ou plus peuvent être suspendus en raison des impératifs de la production. La période de suspension du contrat ne donne pas lieu à rémunération seulement si elle est d'une durée égale ou supérieure à une semaine consécutive.
** Valable uniquement pour les films "annexe 1". Non applicable en annexe 3.</t>
  </si>
  <si>
    <t>Salaires minima des réalisateurs</t>
  </si>
  <si>
    <t>Salaires minima des techniciens en annexe 1 (39h)</t>
  </si>
  <si>
    <t>Salaires minima des techniciens en annexe 2  (équivalence - tournage uniquement)</t>
  </si>
  <si>
    <t>Classification</t>
  </si>
  <si>
    <t>Niveau</t>
  </si>
  <si>
    <t>Qualification</t>
  </si>
  <si>
    <t>Salaire minimum mensuel - Base</t>
  </si>
  <si>
    <t>Complément autonomie</t>
  </si>
  <si>
    <t>Complément technicité</t>
  </si>
  <si>
    <t>Complément responsabilité</t>
  </si>
  <si>
    <t>Salaire minimum mensuel - 1 complément</t>
  </si>
  <si>
    <t>Salaire minimum mensuel - 2 compléments</t>
  </si>
  <si>
    <t>Salaire minimum mensuel - 3 compléments</t>
  </si>
  <si>
    <t>Cadre supérieur</t>
  </si>
  <si>
    <t>Niveau I ou expérience équivalente</t>
  </si>
  <si>
    <t>Hors niveau</t>
  </si>
  <si>
    <t>Cadre A</t>
  </si>
  <si>
    <t>Niveau II ou expérience équivalente</t>
  </si>
  <si>
    <t>Cadre B</t>
  </si>
  <si>
    <t>Niveau III ou expérience équivalente</t>
  </si>
  <si>
    <t>Agent de maîtrise</t>
  </si>
  <si>
    <t>Niveau IV ou expérience équivalente</t>
  </si>
  <si>
    <t>Employé(e) A</t>
  </si>
  <si>
    <t>Niveau V ou expérience équivalente</t>
  </si>
  <si>
    <t>Employé(e) B</t>
  </si>
  <si>
    <t>Pas de diplôme ou expérience nécessaire</t>
  </si>
  <si>
    <t>ANNEXE 4 B - Exemples d'emplois repères</t>
  </si>
  <si>
    <t>Directeur général</t>
  </si>
  <si>
    <t>Directeur administratif</t>
  </si>
  <si>
    <t>Directeur financier</t>
  </si>
  <si>
    <t>Contrôleur de gestion</t>
  </si>
  <si>
    <t>Chef comptable</t>
  </si>
  <si>
    <t>Chargé administratif</t>
  </si>
  <si>
    <t>Comptable</t>
  </si>
  <si>
    <t>Directeur juridique</t>
  </si>
  <si>
    <t>Juriste</t>
  </si>
  <si>
    <t>Assistant juridique</t>
  </si>
  <si>
    <t>Directeur des ressources humaines</t>
  </si>
  <si>
    <t>Assistant RH</t>
  </si>
  <si>
    <t>Directeur des moyens généraux</t>
  </si>
  <si>
    <t>Responsable informatique</t>
  </si>
  <si>
    <t xml:space="preserve">Agent d'accueil </t>
  </si>
  <si>
    <t>Standardiste</t>
  </si>
  <si>
    <t>Coursier</t>
  </si>
  <si>
    <t>Gardien</t>
  </si>
  <si>
    <t>Directeur Marketing</t>
  </si>
  <si>
    <t>Assistant Marketing</t>
  </si>
  <si>
    <t>Producteur exécutif</t>
  </si>
  <si>
    <t>Responsable du développement</t>
  </si>
  <si>
    <t xml:space="preserve">Responsable de ligne éditoriale </t>
  </si>
  <si>
    <t>Chargé des lignes éditoriales et du développement</t>
  </si>
  <si>
    <t>Directeur des productions</t>
  </si>
  <si>
    <t>Chargé des productions</t>
  </si>
  <si>
    <t>Chargé(e) des post-productions</t>
  </si>
  <si>
    <t>Assistant des productions</t>
  </si>
  <si>
    <t>Secrétaire</t>
  </si>
  <si>
    <t>Employé administratif</t>
  </si>
  <si>
    <t>FILMS DE LONG-METRAGE</t>
  </si>
  <si>
    <t>TOURNAGE</t>
  </si>
  <si>
    <t>Journée (8 heures)</t>
  </si>
  <si>
    <t>Semaine 5 jours</t>
  </si>
  <si>
    <t>Semaine 6 jours</t>
  </si>
  <si>
    <t>REPETITIONS</t>
  </si>
  <si>
    <t>Artistes chorégraphiques, lyriques et de cirque, musiciens</t>
  </si>
  <si>
    <t>Service 3h</t>
  </si>
  <si>
    <t>Service 2 x 3h</t>
  </si>
  <si>
    <t>Autres artistes (acteurs…)</t>
  </si>
  <si>
    <t>Service 4h</t>
  </si>
  <si>
    <t>Service 2 x 4h</t>
  </si>
  <si>
    <t>La rémunération au titre de l'article L. 212-4 alinéa 2 du code de la propriété intellectuelle pour l'exploitation de la prestation représente 33% du montant des minima indiqués ci-dessus (hors indemnité HMC de 16,73€ par jour).</t>
  </si>
  <si>
    <t>FILMS DE COURT-METRAGE</t>
  </si>
  <si>
    <t>Journée</t>
  </si>
  <si>
    <t>La rémunération au titre de l'article L. 212-4 alinéa 2 du code de la propriété intellectuelle pour l'exploitation de la prestation représente 20% du montant des minima indiqués ci-dessus.</t>
  </si>
  <si>
    <t>ARTISTES INTERPRETES</t>
  </si>
  <si>
    <t>ACTEURS DE COMPLEMENT</t>
  </si>
  <si>
    <t>SOMMAIRE</t>
  </si>
  <si>
    <t>Salaires minima des salariés permanents</t>
  </si>
  <si>
    <t>Salaire minimum garanti 2022</t>
  </si>
  <si>
    <t>Rémunération au cachet - Chapitre X  du Titre II</t>
  </si>
  <si>
    <t>Salaire minimum garanti</t>
  </si>
  <si>
    <t>Taux horaire</t>
  </si>
  <si>
    <t>Montant intéressement</t>
  </si>
  <si>
    <t>Salaire de référence</t>
  </si>
  <si>
    <t>2ème assistant opérateur du son cinéma*</t>
  </si>
  <si>
    <t>1er assistant opérateur du son cinéma*</t>
  </si>
  <si>
    <t xml:space="preserve">* Il n'est pas encore possible de déclarer les fonctions de 1er et 2ème assistant opérateur du son cinéma auprès de Pôle emploi. Un décret ministériel modifiant la liste des fonctions de l'annexe 8 du règlement général d'assurance chômage doit être publié (en attente). </t>
  </si>
  <si>
    <t>Emploi</t>
  </si>
  <si>
    <t>5 jours</t>
  </si>
  <si>
    <t>6 jours</t>
  </si>
  <si>
    <t>Figurant</t>
  </si>
  <si>
    <t>Silhouette muette</t>
  </si>
  <si>
    <t>Doublure simple (lumière-cadrage ou image ou texte)</t>
  </si>
  <si>
    <t>Doublure polyvalente</t>
  </si>
  <si>
    <t>Par jour : 8h de travail effectif + majoration engagement de courte durée de 10%</t>
  </si>
  <si>
    <t>Par semaine 5 jours : 40h de travail effectif dont 5h majorées à 25%</t>
  </si>
  <si>
    <t>Par semaine 6 jours : 48h de travail effectif dont 13h majorées à 25%</t>
  </si>
  <si>
    <r>
      <rPr>
        <b/>
        <sz val="11"/>
        <color rgb="FF000000"/>
        <rFont val="Tahoma"/>
        <family val="2"/>
      </rPr>
      <t xml:space="preserve">Rappel / Article 34 Titre II CCN : Engagement &lt; 1 semaine </t>
    </r>
    <r>
      <rPr>
        <sz val="11"/>
        <color rgb="FF000000"/>
        <rFont val="Tahoma"/>
        <family val="2"/>
      </rPr>
      <t>: Majoration du salaire horaire de base minimum garanti de 25%. Heures supplémentaires effectuées au-delà de la durée de 7 heures  majorées de 50 % du salaire horaire de base minimum garanti. Heures supplémentaires effectuées au-delà de la 10e heure majorées de 100 % du salaire horaire de base minimum garanti.
La rémunération journalière minimale garantie ne peut être inférieure à 7 heures.</t>
    </r>
  </si>
  <si>
    <r>
      <t xml:space="preserve">ANNEXE 3 - Durée du travail base 39h hebdomadaires
</t>
    </r>
    <r>
      <rPr>
        <b/>
        <i/>
        <sz val="16"/>
        <rFont val="Tahoma"/>
        <family val="2"/>
      </rPr>
      <t>(sous réserve de l'obtention de la dérogation)</t>
    </r>
  </si>
  <si>
    <r>
      <t xml:space="preserve">ANNEXE 3 BIS - Durée du travail avec équivalence (tournage)
</t>
    </r>
    <r>
      <rPr>
        <b/>
        <i/>
        <sz val="14"/>
        <rFont val="Tahoma"/>
        <family val="2"/>
      </rPr>
      <t>(sous réserve de l'obtention de la dérogation)</t>
    </r>
  </si>
  <si>
    <t>ANNEXE 4 A - Salaires minima mensuels des salariés attachés à l'activité permanente de l'entreprise</t>
  </si>
  <si>
    <t>Silhouette parlante (jusqu'à 5 mots)</t>
  </si>
  <si>
    <t>INDEMNITES</t>
  </si>
  <si>
    <t>SALAIRES</t>
  </si>
  <si>
    <t>Indemnité pour costume spécial fourni par l'acteur de complément</t>
  </si>
  <si>
    <t xml:space="preserve">Costume spécial : costume très élégant de ville, jaquette, tailleur, robe de cocktail ou de dîner, costume de service, barman, steward, garçon de café, agent de police, costume d’époque ancienne </t>
  </si>
  <si>
    <t xml:space="preserve">Costume très spécial : costume ou robe très élégant présen- tant une valeur professionnelle et vestimentaire de 1er ordre, costume de soirée, habit, habit de maître d’hôtel, spencer, smoking, robe du soir </t>
  </si>
  <si>
    <t>Cette indemnité constitutive de frais professionnels concerne les figurants.</t>
  </si>
  <si>
    <t>Indemnité pour scènes particulières</t>
  </si>
  <si>
    <t>Tournage de scènes exceptionnelles de danse et chant (avec ou sans enregistrement)</t>
  </si>
  <si>
    <t>Tournage de scènes de danses réglées par un maître de ballet (avec figures, pavanes, gavotte, menuet, quadrille, etc.)</t>
  </si>
  <si>
    <t>50% du salaire journalier minimum garanti</t>
  </si>
  <si>
    <t>Scènes de pluie ou de natation</t>
  </si>
  <si>
    <t>Scènes de nu, topless, striptease, cadavre, scènes d'amour simulées</t>
  </si>
  <si>
    <t>Scènes particulièrement pénibles</t>
  </si>
  <si>
    <t>Répétition de danses ou de chants et tournage des scènes correspondantes</t>
  </si>
  <si>
    <t>Indemnités diverses</t>
  </si>
  <si>
    <t>Doublure : convocation en vue d'un choix ou d'une sélection, non suivie d'effet</t>
  </si>
  <si>
    <t>Séance d'essayage de costume organisée par la production</t>
  </si>
  <si>
    <t>Indemnité pour costumes multiples au-delà de deux tenues complètes</t>
  </si>
  <si>
    <t>10,00 € par tenue</t>
  </si>
  <si>
    <t>Indemnités de restauration</t>
  </si>
  <si>
    <t>barème Urssaf</t>
  </si>
  <si>
    <t>Valeur minimum du titre-restaurant</t>
  </si>
  <si>
    <t>Indemnités de repas et de casse-croûte</t>
  </si>
  <si>
    <t>Indemnité pour heures de voyage en dehors des jours de travail</t>
  </si>
  <si>
    <t>Au-delà de 3h et jusqu'à 6h de voyage aller ou retour</t>
  </si>
  <si>
    <t>50,00 € pour le voyage</t>
  </si>
  <si>
    <t>Au-delà de 6h de voyage aller ou retour</t>
  </si>
  <si>
    <t>100,00 € par période de 24h pour le voyage</t>
  </si>
  <si>
    <t>Indemnité pour heures anticipées</t>
  </si>
  <si>
    <t>Indemnité pour chaque heure concernée</t>
  </si>
  <si>
    <t>salaire horaire de base majoré de 25%</t>
  </si>
  <si>
    <r>
      <t xml:space="preserve">Annexe 3
</t>
    </r>
    <r>
      <rPr>
        <i/>
        <sz val="11"/>
        <color rgb="FF000000"/>
        <rFont val="Tahoma"/>
        <family val="2"/>
      </rPr>
      <t>Sous réserve de l'obtention de la dérogation</t>
    </r>
  </si>
  <si>
    <t>Salaires minima des artistes-interprètes</t>
  </si>
  <si>
    <t>Salaires minima des acteurs de complément</t>
  </si>
  <si>
    <t>Salaires minima des techniciens en annexe 3 (39h)</t>
  </si>
  <si>
    <t>Salaires minima des techniciens en annexe 3 bis (équivalence - tournage uniquement)</t>
  </si>
  <si>
    <t>Indemnité maquillage, habillage, coiffure pour 30mn (au-delà de 30 mn, travail effectif)</t>
  </si>
  <si>
    <t>Plafond de l'indemnité de congés payés</t>
  </si>
  <si>
    <t>Triple du salaire minimum en vigueur au jour du travail effectif</t>
  </si>
  <si>
    <t>Répétitions des doublures polyvalentes</t>
  </si>
  <si>
    <t>Salaire minimum garanti journalier</t>
  </si>
  <si>
    <t>Salaire minimum garanti hebdomadaire</t>
  </si>
  <si>
    <t>Accessoires de jeu utilisés à l'image et demandés par la production :</t>
  </si>
  <si>
    <t xml:space="preserve">     Animaux, véhicules et moyens de transport sans permis, matériel son ou audiovisuel, accessoires professionnels</t>
  </si>
  <si>
    <t xml:space="preserve">     Véhicules avec permis (hors indemnisation de carburant)</t>
  </si>
  <si>
    <t>Forfait par tranche de 4h</t>
  </si>
  <si>
    <t>Forfait pour deux tranches : 2 x 4h</t>
  </si>
  <si>
    <t>Avenant du 23 janvier 2024 applicable au 1er mars 2024 pour les entreprises adhérentes SPI / UPC / API</t>
  </si>
  <si>
    <t>Avenant du 24 juillet 2023 applicable au 1er septembre 2023 pour les entreprises adhérentes SPI / UPC / API (étendu)</t>
  </si>
  <si>
    <t>Avenant du 1er août 2023 applicable au 1er septembre 2023 pour les entreprises adhérentes SPI / UPC / API (étendu)</t>
  </si>
  <si>
    <t>Toupilleur de décor cinéma</t>
  </si>
  <si>
    <t>Menuisier traceur de décor cinéma</t>
  </si>
  <si>
    <r>
      <t xml:space="preserve">Rappel : Le salaire </t>
    </r>
    <r>
      <rPr>
        <b/>
        <u/>
        <sz val="11"/>
        <rFont val="Tahoma"/>
        <family val="2"/>
      </rPr>
      <t>annuel</t>
    </r>
    <r>
      <rPr>
        <b/>
        <sz val="11"/>
        <rFont val="Tahoma"/>
        <family val="2"/>
      </rPr>
      <t xml:space="preserve"> d'un salarié ne saurait être inférieur à douze fois le salaire minimum mensuel « hors complément » de sa catégorie augmenté d'un demi-mois du salaire minimum conventionnel « hors complément » prévu pour les employés B de niveau 6 (art. VI.2 du Titre IV).</t>
    </r>
  </si>
  <si>
    <t>Revalorisation du SMIC au 1er novembre 2024 (11,88€/heure)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</si>
</sst>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_);[Red]\(#,##0\ &quot;€&quot;\)"/>
    <numFmt numFmtId="8" formatCode="#,##0.00\ &quot;€&quot;_);[Red]\(#,##0.00\ &quot;€&quot;\)"/>
    <numFmt numFmtId="164" formatCode="#,##0.00\ &quot;€&quot;"/>
    <numFmt numFmtId="165" formatCode="0.000"/>
    <numFmt numFmtId="166" formatCode="#,##0\ &quot;€&quot;"/>
  </numFmts>
  <fonts count="32" x14ac:knownFonts="1">
    <font>
      <sz val="12"/>
      <color theme="1"/>
      <name val="Calibri"/>
      <family val="2"/>
      <scheme val="minor"/>
    </font>
    <font>
      <sz val="11"/>
      <color rgb="FF000000"/>
      <name val="Tahoma"/>
      <family val="2"/>
    </font>
    <font>
      <b/>
      <sz val="16"/>
      <color rgb="FF000000"/>
      <name val="Tahoma"/>
      <family val="2"/>
    </font>
    <font>
      <i/>
      <sz val="11"/>
      <color rgb="FF000000"/>
      <name val="Tahoma"/>
      <family val="2"/>
    </font>
    <font>
      <b/>
      <sz val="11"/>
      <color rgb="FF000000"/>
      <name val="Tahoma"/>
      <family val="2"/>
    </font>
    <font>
      <sz val="12"/>
      <color theme="1"/>
      <name val="Calibri"/>
      <family val="2"/>
    </font>
    <font>
      <i/>
      <sz val="10"/>
      <color rgb="FF000000"/>
      <name val="Tahoma"/>
      <family val="2"/>
    </font>
    <font>
      <b/>
      <sz val="11"/>
      <color theme="0"/>
      <name val="Tahoma"/>
      <family val="2"/>
    </font>
    <font>
      <i/>
      <sz val="8"/>
      <color rgb="FF000000"/>
      <name val="Tahoma"/>
      <family val="2"/>
    </font>
    <font>
      <sz val="12"/>
      <color theme="1"/>
      <name val="Calibri"/>
      <family val="2"/>
      <scheme val="minor"/>
    </font>
    <font>
      <sz val="11"/>
      <color theme="0"/>
      <name val="Tahoma"/>
      <family val="2"/>
    </font>
    <font>
      <u/>
      <sz val="12"/>
      <color theme="10"/>
      <name val="Calibri"/>
      <family val="2"/>
      <scheme val="minor"/>
    </font>
    <font>
      <sz val="11"/>
      <color theme="1"/>
      <name val="Tahoma"/>
      <family val="2"/>
    </font>
    <font>
      <b/>
      <sz val="16"/>
      <color theme="1"/>
      <name val="Tahoma"/>
      <family val="2"/>
    </font>
    <font>
      <sz val="11"/>
      <color rgb="FFFF0000"/>
      <name val="Tahoma"/>
      <family val="2"/>
    </font>
    <font>
      <b/>
      <sz val="11"/>
      <color theme="1"/>
      <name val="Tahoma"/>
      <family val="2"/>
    </font>
    <font>
      <b/>
      <sz val="12"/>
      <color theme="0"/>
      <name val="Tahoma"/>
      <family val="2"/>
    </font>
    <font>
      <sz val="11"/>
      <name val="Tahoma"/>
      <family val="2"/>
    </font>
    <font>
      <b/>
      <sz val="16"/>
      <name val="Tahoma"/>
      <family val="2"/>
    </font>
    <font>
      <b/>
      <sz val="11"/>
      <name val="Tahoma"/>
      <family val="2"/>
    </font>
    <font>
      <b/>
      <sz val="11"/>
      <color rgb="FFFF0000"/>
      <name val="Tahoma"/>
      <family val="2"/>
    </font>
    <font>
      <sz val="12"/>
      <color rgb="FFFF0000"/>
      <name val="Calibri"/>
      <family val="2"/>
      <scheme val="minor"/>
    </font>
    <font>
      <b/>
      <sz val="11"/>
      <color theme="0"/>
      <name val="Calibri"/>
      <family val="2"/>
      <scheme val="minor"/>
    </font>
    <font>
      <i/>
      <sz val="11"/>
      <color theme="1"/>
      <name val="Tahoma"/>
      <family val="2"/>
    </font>
    <font>
      <b/>
      <i/>
      <sz val="16"/>
      <name val="Tahoma"/>
      <family val="2"/>
    </font>
    <font>
      <b/>
      <i/>
      <sz val="14"/>
      <name val="Tahoma"/>
      <family val="2"/>
    </font>
    <font>
      <sz val="12"/>
      <color theme="1"/>
      <name val="Tahoma"/>
      <family val="2"/>
    </font>
    <font>
      <b/>
      <sz val="12"/>
      <color theme="1"/>
      <name val="Tahoma"/>
      <family val="2"/>
    </font>
    <font>
      <b/>
      <sz val="12"/>
      <color rgb="FF000000"/>
      <name val="Tahoma"/>
      <family val="2"/>
    </font>
    <font>
      <u/>
      <sz val="12"/>
      <color theme="10"/>
      <name val="Tahoma"/>
      <family val="2"/>
    </font>
    <font>
      <b/>
      <sz val="12"/>
      <color theme="1"/>
      <name val="Calibri"/>
      <family val="2"/>
      <scheme val="minor"/>
    </font>
    <font>
      <b/>
      <u/>
      <sz val="11"/>
      <name val="Tahoma"/>
      <family val="2"/>
    </font>
  </fonts>
  <fills count="9">
    <fill>
      <patternFill patternType="none"/>
    </fill>
    <fill>
      <patternFill patternType="gray125"/>
    </fill>
    <fill>
      <patternFill patternType="solid">
        <fgColor rgb="FF5B9BD5"/>
        <bgColor rgb="FF000000"/>
      </patternFill>
    </fill>
    <fill>
      <patternFill patternType="solid">
        <fgColor rgb="FFDDEBF7"/>
        <bgColor rgb="FF000000"/>
      </patternFill>
    </fill>
    <fill>
      <patternFill patternType="solid">
        <fgColor theme="8" tint="0.79998168889431442"/>
        <bgColor indexed="64"/>
      </patternFill>
    </fill>
    <fill>
      <patternFill patternType="solid">
        <fgColor theme="8"/>
        <bgColor indexed="64"/>
      </patternFill>
    </fill>
    <fill>
      <patternFill patternType="solid">
        <fgColor theme="0"/>
        <bgColor rgb="FF000000"/>
      </patternFill>
    </fill>
    <fill>
      <patternFill patternType="solid">
        <fgColor theme="0"/>
        <bgColor indexed="64"/>
      </patternFill>
    </fill>
    <fill>
      <patternFill patternType="solid">
        <fgColor theme="8" tint="0.79998168889431442"/>
        <bgColor rgb="FF000000"/>
      </patternFill>
    </fill>
  </fills>
  <borders count="19">
    <border>
      <left/>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right/>
      <top/>
      <bottom style="thin">
        <color auto="1"/>
      </bottom>
      <diagonal/>
    </border>
  </borders>
  <cellStyleXfs count="3">
    <xf numFmtId="0" fontId="0" fillId="0" borderId="0"/>
    <xf numFmtId="9" fontId="9" fillId="0" borderId="0" applyFont="0" applyFill="0" applyBorder="0" applyAlignment="0" applyProtection="0"/>
    <xf numFmtId="0" fontId="11" fillId="0" borderId="0" applyNumberFormat="0" applyFill="0" applyBorder="0" applyAlignment="0" applyProtection="0"/>
  </cellStyleXfs>
  <cellXfs count="227">
    <xf numFmtId="0" fontId="0" fillId="0" borderId="0" xfId="0"/>
    <xf numFmtId="0" fontId="1" fillId="0" borderId="0" xfId="0" applyFont="1"/>
    <xf numFmtId="0" fontId="2" fillId="0" borderId="0" xfId="0" applyFont="1" applyAlignment="1">
      <alignment vertical="center"/>
    </xf>
    <xf numFmtId="0" fontId="3" fillId="0" borderId="0" xfId="0" applyFont="1"/>
    <xf numFmtId="164" fontId="1" fillId="0" borderId="3" xfId="0" applyNumberFormat="1" applyFont="1" applyBorder="1" applyAlignment="1">
      <alignment horizontal="center" vertical="center"/>
    </xf>
    <xf numFmtId="49" fontId="4" fillId="0" borderId="0" xfId="0" applyNumberFormat="1" applyFont="1" applyAlignment="1">
      <alignment horizontal="left"/>
    </xf>
    <xf numFmtId="164" fontId="1" fillId="0" borderId="0" xfId="0" applyNumberFormat="1" applyFont="1" applyAlignment="1">
      <alignment horizontal="center"/>
    </xf>
    <xf numFmtId="0" fontId="5" fillId="0" borderId="0" xfId="0" applyFont="1"/>
    <xf numFmtId="0" fontId="1" fillId="0" borderId="0" xfId="0" applyFont="1" applyAlignment="1">
      <alignment vertical="center"/>
    </xf>
    <xf numFmtId="164" fontId="1" fillId="0" borderId="0" xfId="0" applyNumberFormat="1" applyFont="1" applyAlignment="1">
      <alignment horizontal="center" vertical="center"/>
    </xf>
    <xf numFmtId="0" fontId="1" fillId="0" borderId="0" xfId="0" applyFont="1" applyAlignment="1">
      <alignment horizontal="right"/>
    </xf>
    <xf numFmtId="0" fontId="1" fillId="0" borderId="0" xfId="0" applyFont="1" applyAlignment="1">
      <alignment horizontal="center"/>
    </xf>
    <xf numFmtId="0" fontId="4" fillId="2" borderId="1" xfId="0" applyFont="1" applyFill="1" applyBorder="1" applyAlignment="1">
      <alignment horizontal="center" vertical="center" wrapText="1"/>
    </xf>
    <xf numFmtId="4" fontId="4" fillId="2" borderId="3" xfId="0" applyNumberFormat="1" applyFont="1" applyFill="1" applyBorder="1" applyAlignment="1">
      <alignment horizontal="center" vertical="center" wrapText="1"/>
    </xf>
    <xf numFmtId="1" fontId="1" fillId="0" borderId="3" xfId="0" applyNumberFormat="1" applyFont="1" applyBorder="1" applyAlignment="1">
      <alignment horizontal="center"/>
    </xf>
    <xf numFmtId="164" fontId="1" fillId="0" borderId="3" xfId="0" applyNumberFormat="1" applyFont="1" applyBorder="1" applyAlignment="1">
      <alignment horizontal="center"/>
    </xf>
    <xf numFmtId="0" fontId="1" fillId="0" borderId="3" xfId="0" applyFont="1" applyBorder="1" applyAlignment="1">
      <alignment horizontal="center" vertical="center" wrapText="1"/>
    </xf>
    <xf numFmtId="1" fontId="1" fillId="3" borderId="3" xfId="0" applyNumberFormat="1" applyFont="1" applyFill="1" applyBorder="1" applyAlignment="1">
      <alignment horizontal="center"/>
    </xf>
    <xf numFmtId="164" fontId="1" fillId="3" borderId="3" xfId="0" applyNumberFormat="1" applyFont="1" applyFill="1" applyBorder="1" applyAlignment="1">
      <alignment horizontal="center"/>
    </xf>
    <xf numFmtId="0" fontId="1" fillId="3" borderId="3" xfId="0" applyFont="1" applyFill="1" applyBorder="1" applyAlignment="1">
      <alignment horizontal="center"/>
    </xf>
    <xf numFmtId="0" fontId="1" fillId="0" borderId="3" xfId="0" applyFont="1" applyBorder="1" applyAlignment="1">
      <alignment horizontal="center"/>
    </xf>
    <xf numFmtId="0" fontId="8" fillId="0" borderId="0" xfId="0" applyFont="1"/>
    <xf numFmtId="0" fontId="4" fillId="0" borderId="0" xfId="0" applyFont="1" applyAlignment="1">
      <alignment horizontal="left"/>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horizontal="left" vertical="center"/>
    </xf>
    <xf numFmtId="0" fontId="4" fillId="2" borderId="3" xfId="0" applyFont="1" applyFill="1" applyBorder="1" applyAlignment="1">
      <alignment horizontal="center" vertical="center" wrapText="1"/>
    </xf>
    <xf numFmtId="164" fontId="1" fillId="4" borderId="3" xfId="0" applyNumberFormat="1" applyFont="1" applyFill="1" applyBorder="1" applyAlignment="1">
      <alignment horizontal="center"/>
    </xf>
    <xf numFmtId="0" fontId="5" fillId="0" borderId="0" xfId="0" applyFont="1" applyAlignment="1">
      <alignment horizontal="left" vertical="center"/>
    </xf>
    <xf numFmtId="49" fontId="1" fillId="0" borderId="2" xfId="0" applyNumberFormat="1" applyFont="1" applyBorder="1" applyAlignment="1">
      <alignment horizontal="left" vertical="center"/>
    </xf>
    <xf numFmtId="164" fontId="1" fillId="0" borderId="6" xfId="0" applyNumberFormat="1" applyFont="1" applyBorder="1" applyAlignment="1">
      <alignment horizontal="center" vertical="center"/>
    </xf>
    <xf numFmtId="164" fontId="1" fillId="0" borderId="6" xfId="0" applyNumberFormat="1"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left" vertical="center"/>
    </xf>
    <xf numFmtId="8" fontId="1" fillId="0" borderId="6" xfId="0" applyNumberFormat="1" applyFont="1" applyBorder="1" applyAlignment="1">
      <alignment horizontal="center" vertical="center"/>
    </xf>
    <xf numFmtId="164" fontId="1" fillId="0" borderId="8" xfId="0" applyNumberFormat="1" applyFont="1" applyBorder="1" applyAlignment="1">
      <alignment horizontal="center" vertical="center"/>
    </xf>
    <xf numFmtId="165" fontId="1" fillId="0" borderId="0" xfId="0" applyNumberFormat="1" applyFont="1" applyAlignment="1">
      <alignment vertical="center"/>
    </xf>
    <xf numFmtId="0" fontId="6" fillId="0" borderId="0" xfId="0" applyFont="1" applyAlignment="1">
      <alignment vertical="center"/>
    </xf>
    <xf numFmtId="164" fontId="1" fillId="4" borderId="3" xfId="0" applyNumberFormat="1" applyFont="1" applyFill="1" applyBorder="1" applyAlignment="1">
      <alignment horizontal="center" vertical="center"/>
    </xf>
    <xf numFmtId="1" fontId="1" fillId="0" borderId="3" xfId="0" applyNumberFormat="1" applyFont="1" applyBorder="1" applyAlignment="1">
      <alignment horizontal="center" vertical="center"/>
    </xf>
    <xf numFmtId="1" fontId="1" fillId="3" borderId="3" xfId="0" applyNumberFormat="1" applyFont="1" applyFill="1" applyBorder="1" applyAlignment="1">
      <alignment horizontal="center" vertical="center"/>
    </xf>
    <xf numFmtId="49" fontId="1" fillId="0" borderId="2" xfId="0" applyNumberFormat="1" applyFont="1" applyBorder="1" applyAlignment="1">
      <alignment horizontal="right" vertical="center"/>
    </xf>
    <xf numFmtId="49" fontId="1" fillId="0" borderId="13" xfId="0" applyNumberFormat="1" applyFont="1" applyBorder="1" applyAlignment="1">
      <alignment horizontal="left" vertical="center"/>
    </xf>
    <xf numFmtId="164" fontId="1" fillId="0" borderId="14" xfId="0" applyNumberFormat="1" applyFont="1" applyBorder="1" applyAlignment="1">
      <alignment horizontal="center" vertical="center"/>
    </xf>
    <xf numFmtId="0" fontId="12" fillId="0" borderId="0" xfId="0" applyFont="1"/>
    <xf numFmtId="0" fontId="13" fillId="0" borderId="0" xfId="0" applyFont="1" applyAlignment="1">
      <alignment vertical="center"/>
    </xf>
    <xf numFmtId="0" fontId="14" fillId="0" borderId="0" xfId="0" applyFont="1"/>
    <xf numFmtId="0" fontId="15" fillId="5" borderId="9" xfId="0" applyFont="1" applyFill="1" applyBorder="1" applyAlignment="1">
      <alignment horizontal="center" vertical="center"/>
    </xf>
    <xf numFmtId="4" fontId="15" fillId="5" borderId="10" xfId="0" applyNumberFormat="1"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2" fillId="0" borderId="0" xfId="0" applyFont="1" applyAlignment="1">
      <alignment horizontal="center"/>
    </xf>
    <xf numFmtId="0" fontId="12" fillId="4" borderId="2" xfId="0" applyFont="1" applyFill="1" applyBorder="1" applyAlignment="1">
      <alignment horizontal="center" vertical="center" wrapText="1"/>
    </xf>
    <xf numFmtId="3" fontId="12" fillId="4" borderId="3" xfId="0" applyNumberFormat="1" applyFont="1" applyFill="1" applyBorder="1" applyAlignment="1">
      <alignment horizontal="center" vertical="center" wrapText="1"/>
    </xf>
    <xf numFmtId="4" fontId="12" fillId="4" borderId="3" xfId="0" applyNumberFormat="1" applyFont="1" applyFill="1" applyBorder="1" applyAlignment="1">
      <alignment horizontal="center" vertical="center" wrapText="1"/>
    </xf>
    <xf numFmtId="0" fontId="15" fillId="4" borderId="6"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6" xfId="0" applyFont="1" applyFill="1" applyBorder="1" applyAlignment="1">
      <alignment horizontal="center" vertical="center" wrapText="1"/>
    </xf>
    <xf numFmtId="164" fontId="12" fillId="4" borderId="2" xfId="0" applyNumberFormat="1" applyFont="1" applyFill="1" applyBorder="1" applyAlignment="1">
      <alignment horizontal="center" vertical="center" wrapText="1"/>
    </xf>
    <xf numFmtId="164" fontId="12" fillId="4" borderId="3"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4" fontId="12" fillId="0" borderId="3"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0" borderId="3" xfId="0" applyNumberFormat="1" applyFont="1" applyBorder="1" applyAlignment="1">
      <alignment horizontal="center" vertical="center" wrapText="1"/>
    </xf>
    <xf numFmtId="9" fontId="12" fillId="0" borderId="6" xfId="0" applyNumberFormat="1" applyFont="1" applyBorder="1" applyAlignment="1">
      <alignment horizontal="center" vertical="center" wrapText="1"/>
    </xf>
    <xf numFmtId="164" fontId="12" fillId="0" borderId="2"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9" fontId="12" fillId="4" borderId="2" xfId="0" applyNumberFormat="1" applyFont="1" applyFill="1" applyBorder="1" applyAlignment="1">
      <alignment horizontal="center" vertical="center" wrapText="1"/>
    </xf>
    <xf numFmtId="9" fontId="12" fillId="4" borderId="3" xfId="0" applyNumberFormat="1" applyFont="1" applyFill="1" applyBorder="1" applyAlignment="1">
      <alignment horizontal="center" vertical="center" wrapText="1"/>
    </xf>
    <xf numFmtId="9"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4" fontId="1" fillId="0" borderId="3" xfId="0" applyNumberFormat="1" applyFont="1" applyBorder="1" applyAlignment="1">
      <alignment horizontal="center" vertical="center" wrapText="1"/>
    </xf>
    <xf numFmtId="4" fontId="1" fillId="4" borderId="3" xfId="0" applyNumberFormat="1" applyFont="1" applyFill="1" applyBorder="1" applyAlignment="1">
      <alignment horizontal="center" vertical="center" wrapText="1"/>
    </xf>
    <xf numFmtId="0" fontId="12" fillId="4" borderId="6" xfId="0" applyFont="1" applyFill="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9" fontId="12" fillId="0" borderId="4"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2" fillId="0" borderId="8" xfId="0" applyFont="1" applyBorder="1" applyAlignment="1">
      <alignment horizontal="center" vertical="center"/>
    </xf>
    <xf numFmtId="0" fontId="13" fillId="0" borderId="0" xfId="0" applyFont="1"/>
    <xf numFmtId="0" fontId="17" fillId="0" borderId="0" xfId="2" applyFont="1" applyFill="1" applyAlignment="1">
      <alignment vertical="center"/>
    </xf>
    <xf numFmtId="164" fontId="1" fillId="0" borderId="3" xfId="0" applyNumberFormat="1" applyFont="1" applyBorder="1" applyAlignment="1">
      <alignment horizontal="center" vertical="center" wrapText="1"/>
    </xf>
    <xf numFmtId="49" fontId="4" fillId="0" borderId="0" xfId="0" applyNumberFormat="1" applyFont="1" applyAlignment="1">
      <alignment vertical="center"/>
    </xf>
    <xf numFmtId="0" fontId="12" fillId="0" borderId="0" xfId="0" applyFont="1" applyAlignment="1">
      <alignment vertical="center"/>
    </xf>
    <xf numFmtId="2" fontId="12" fillId="0" borderId="0" xfId="0" applyNumberFormat="1" applyFont="1" applyAlignment="1">
      <alignment vertical="center"/>
    </xf>
    <xf numFmtId="9" fontId="12" fillId="0" borderId="0" xfId="1" applyFont="1"/>
    <xf numFmtId="164" fontId="19" fillId="0" borderId="6" xfId="0" applyNumberFormat="1" applyFont="1" applyBorder="1" applyAlignment="1">
      <alignment horizontal="center" vertical="center" wrapText="1"/>
    </xf>
    <xf numFmtId="164" fontId="19" fillId="4" borderId="6" xfId="0" applyNumberFormat="1" applyFont="1" applyFill="1" applyBorder="1" applyAlignment="1">
      <alignment horizontal="center" vertical="center" wrapText="1"/>
    </xf>
    <xf numFmtId="164" fontId="17" fillId="4" borderId="2" xfId="0" applyNumberFormat="1" applyFont="1" applyFill="1" applyBorder="1" applyAlignment="1">
      <alignment horizontal="center" vertical="center" wrapText="1"/>
    </xf>
    <xf numFmtId="164" fontId="17" fillId="4" borderId="3" xfId="0" applyNumberFormat="1" applyFont="1" applyFill="1" applyBorder="1" applyAlignment="1">
      <alignment horizontal="center" vertical="center" wrapText="1"/>
    </xf>
    <xf numFmtId="164" fontId="17" fillId="0" borderId="4" xfId="0" applyNumberFormat="1" applyFont="1" applyBorder="1" applyAlignment="1">
      <alignment horizontal="center" vertical="center" wrapText="1"/>
    </xf>
    <xf numFmtId="164" fontId="17" fillId="0" borderId="5" xfId="0" applyNumberFormat="1" applyFont="1" applyBorder="1" applyAlignment="1">
      <alignment horizontal="center" vertical="center" wrapText="1"/>
    </xf>
    <xf numFmtId="1" fontId="1" fillId="6" borderId="3" xfId="0" applyNumberFormat="1" applyFont="1" applyFill="1" applyBorder="1" applyAlignment="1">
      <alignment horizontal="center"/>
    </xf>
    <xf numFmtId="164" fontId="1" fillId="6" borderId="3" xfId="0" applyNumberFormat="1" applyFont="1" applyFill="1" applyBorder="1" applyAlignment="1">
      <alignment horizontal="center"/>
    </xf>
    <xf numFmtId="1" fontId="1" fillId="4" borderId="3" xfId="0" applyNumberFormat="1" applyFont="1" applyFill="1" applyBorder="1" applyAlignment="1">
      <alignment horizontal="center"/>
    </xf>
    <xf numFmtId="1" fontId="1" fillId="8" borderId="3" xfId="0" applyNumberFormat="1" applyFont="1" applyFill="1" applyBorder="1" applyAlignment="1">
      <alignment horizontal="center"/>
    </xf>
    <xf numFmtId="164" fontId="1" fillId="8" borderId="3" xfId="0" applyNumberFormat="1" applyFont="1" applyFill="1" applyBorder="1" applyAlignment="1">
      <alignment horizontal="center"/>
    </xf>
    <xf numFmtId="1" fontId="1" fillId="6" borderId="3" xfId="0" applyNumberFormat="1" applyFont="1" applyFill="1" applyBorder="1" applyAlignment="1">
      <alignment horizontal="center" vertical="center"/>
    </xf>
    <xf numFmtId="164" fontId="1" fillId="7" borderId="3" xfId="0" applyNumberFormat="1" applyFont="1" applyFill="1" applyBorder="1" applyAlignment="1">
      <alignment horizontal="center" vertical="center"/>
    </xf>
    <xf numFmtId="0" fontId="1" fillId="6" borderId="3" xfId="0" applyFont="1" applyFill="1" applyBorder="1" applyAlignment="1">
      <alignment horizontal="center"/>
    </xf>
    <xf numFmtId="0" fontId="1" fillId="4" borderId="3" xfId="0" applyFont="1" applyFill="1" applyBorder="1" applyAlignment="1">
      <alignment horizontal="center"/>
    </xf>
    <xf numFmtId="1" fontId="1" fillId="4" borderId="3" xfId="0" applyNumberFormat="1" applyFont="1" applyFill="1" applyBorder="1" applyAlignment="1">
      <alignment horizontal="center" vertical="center"/>
    </xf>
    <xf numFmtId="164" fontId="12" fillId="0" borderId="0" xfId="0" applyNumberFormat="1" applyFont="1"/>
    <xf numFmtId="0" fontId="22" fillId="0" borderId="0" xfId="0" applyFont="1" applyAlignment="1">
      <alignment vertical="center"/>
    </xf>
    <xf numFmtId="164" fontId="14" fillId="0" borderId="0" xfId="0" applyNumberFormat="1" applyFont="1" applyAlignment="1">
      <alignment horizontal="center"/>
    </xf>
    <xf numFmtId="164" fontId="21" fillId="0" borderId="0" xfId="0" applyNumberFormat="1" applyFont="1" applyAlignment="1">
      <alignment horizontal="center" vertical="center"/>
    </xf>
    <xf numFmtId="164" fontId="0" fillId="0" borderId="0" xfId="0" applyNumberFormat="1"/>
    <xf numFmtId="0" fontId="23" fillId="0" borderId="0" xfId="0" applyFont="1"/>
    <xf numFmtId="0" fontId="4" fillId="0" borderId="0" xfId="0" applyFont="1" applyAlignment="1">
      <alignment horizontal="center" vertical="center" wrapText="1"/>
    </xf>
    <xf numFmtId="10" fontId="0" fillId="0" borderId="0" xfId="1" applyNumberFormat="1" applyFont="1" applyFill="1" applyBorder="1" applyAlignment="1">
      <alignment horizontal="center" vertical="center"/>
    </xf>
    <xf numFmtId="0" fontId="21" fillId="0" borderId="0" xfId="0" applyFont="1"/>
    <xf numFmtId="10" fontId="21" fillId="0" borderId="0" xfId="0" applyNumberFormat="1" applyFont="1"/>
    <xf numFmtId="1" fontId="1" fillId="0" borderId="0" xfId="0" applyNumberFormat="1" applyFont="1" applyAlignment="1">
      <alignment horizontal="center" vertical="center"/>
    </xf>
    <xf numFmtId="0" fontId="26" fillId="0" borderId="0" xfId="0" applyFont="1"/>
    <xf numFmtId="0" fontId="7" fillId="0" borderId="0" xfId="0" applyFont="1" applyAlignment="1">
      <alignment horizontal="center" vertical="center" wrapText="1"/>
    </xf>
    <xf numFmtId="0" fontId="7" fillId="0" borderId="0" xfId="0" applyFont="1" applyAlignment="1">
      <alignment vertical="center"/>
    </xf>
    <xf numFmtId="164" fontId="26" fillId="0" borderId="0" xfId="0" applyNumberFormat="1" applyFont="1" applyAlignment="1">
      <alignment horizontal="center" vertical="center" wrapText="1"/>
    </xf>
    <xf numFmtId="10" fontId="26" fillId="0" borderId="0" xfId="1" applyNumberFormat="1" applyFont="1"/>
    <xf numFmtId="164" fontId="26" fillId="0" borderId="0" xfId="0" applyNumberFormat="1" applyFont="1" applyAlignment="1">
      <alignment horizontal="center" vertical="center"/>
    </xf>
    <xf numFmtId="0" fontId="12" fillId="0" borderId="3" xfId="0" applyFont="1" applyBorder="1" applyAlignment="1">
      <alignment vertical="center" wrapText="1"/>
    </xf>
    <xf numFmtId="164" fontId="12" fillId="4" borderId="3" xfId="0" applyNumberFormat="1" applyFont="1" applyFill="1" applyBorder="1" applyAlignment="1">
      <alignment horizontal="center" vertical="center"/>
    </xf>
    <xf numFmtId="164" fontId="12" fillId="0" borderId="3" xfId="0" applyNumberFormat="1" applyFont="1" applyBorder="1" applyAlignment="1">
      <alignment horizontal="center" vertical="center"/>
    </xf>
    <xf numFmtId="8" fontId="12" fillId="0" borderId="3" xfId="0" applyNumberFormat="1" applyFont="1" applyBorder="1" applyAlignment="1">
      <alignment horizontal="center" vertical="center"/>
    </xf>
    <xf numFmtId="8" fontId="12" fillId="0" borderId="3" xfId="0" applyNumberFormat="1" applyFont="1" applyBorder="1" applyAlignment="1">
      <alignment horizontal="center" vertical="center" wrapText="1"/>
    </xf>
    <xf numFmtId="0" fontId="26" fillId="0" borderId="0" xfId="0" applyFont="1" applyAlignment="1">
      <alignment vertical="center"/>
    </xf>
    <xf numFmtId="0" fontId="12" fillId="4" borderId="3" xfId="0" applyFont="1" applyFill="1" applyBorder="1" applyAlignment="1">
      <alignment vertical="center"/>
    </xf>
    <xf numFmtId="0" fontId="12" fillId="0" borderId="3" xfId="0" applyFont="1" applyBorder="1" applyAlignment="1">
      <alignment vertical="center"/>
    </xf>
    <xf numFmtId="0" fontId="12" fillId="4" borderId="3" xfId="0" applyFont="1" applyFill="1" applyBorder="1" applyAlignment="1">
      <alignment vertical="center" wrapText="1"/>
    </xf>
    <xf numFmtId="0" fontId="26" fillId="0" borderId="16" xfId="0" applyFont="1" applyBorder="1" applyAlignment="1">
      <alignment vertical="center"/>
    </xf>
    <xf numFmtId="0" fontId="12" fillId="0" borderId="17" xfId="0" applyFont="1" applyBorder="1" applyAlignment="1">
      <alignment vertical="center"/>
    </xf>
    <xf numFmtId="0" fontId="27" fillId="0" borderId="0" xfId="0" applyFont="1" applyAlignment="1">
      <alignment vertical="center"/>
    </xf>
    <xf numFmtId="0" fontId="23" fillId="0" borderId="0" xfId="0" applyFont="1" applyAlignment="1">
      <alignment vertical="center"/>
    </xf>
    <xf numFmtId="6" fontId="12" fillId="0" borderId="0" xfId="0" applyNumberFormat="1" applyFont="1" applyAlignment="1">
      <alignment vertical="center" wrapText="1"/>
    </xf>
    <xf numFmtId="0" fontId="28" fillId="0" borderId="0" xfId="0" applyFont="1" applyAlignment="1">
      <alignment vertical="center"/>
    </xf>
    <xf numFmtId="0" fontId="29" fillId="0" borderId="0" xfId="2" applyFont="1" applyFill="1" applyAlignment="1">
      <alignment vertical="center"/>
    </xf>
    <xf numFmtId="0" fontId="17" fillId="0" borderId="0" xfId="0" applyFont="1"/>
    <xf numFmtId="166" fontId="12" fillId="4" borderId="3" xfId="0" applyNumberFormat="1" applyFont="1" applyFill="1" applyBorder="1" applyAlignment="1">
      <alignment horizontal="center" vertical="center"/>
    </xf>
    <xf numFmtId="166" fontId="12" fillId="0" borderId="3" xfId="0" applyNumberFormat="1" applyFont="1" applyBorder="1" applyAlignment="1">
      <alignment horizontal="center" vertical="center"/>
    </xf>
    <xf numFmtId="0" fontId="12" fillId="0" borderId="16" xfId="0" applyFont="1" applyBorder="1" applyAlignment="1">
      <alignment vertical="center"/>
    </xf>
    <xf numFmtId="166" fontId="12" fillId="0" borderId="0" xfId="0" applyNumberFormat="1" applyFont="1" applyAlignment="1">
      <alignment horizontal="center" vertical="center"/>
    </xf>
    <xf numFmtId="164" fontId="12" fillId="0" borderId="0" xfId="0" applyNumberFormat="1" applyFont="1" applyAlignment="1">
      <alignment horizontal="center" vertical="center"/>
    </xf>
    <xf numFmtId="1" fontId="4" fillId="0" borderId="3" xfId="0" applyNumberFormat="1" applyFont="1" applyBorder="1" applyAlignment="1">
      <alignment horizontal="center"/>
    </xf>
    <xf numFmtId="164" fontId="4" fillId="0" borderId="3" xfId="0" applyNumberFormat="1" applyFont="1" applyBorder="1" applyAlignment="1">
      <alignment horizontal="center"/>
    </xf>
    <xf numFmtId="0" fontId="30" fillId="0" borderId="0" xfId="0" applyFont="1"/>
    <xf numFmtId="164" fontId="20" fillId="0" borderId="8" xfId="0" applyNumberFormat="1" applyFont="1" applyBorder="1" applyAlignment="1">
      <alignment horizontal="center" vertical="center" wrapText="1"/>
    </xf>
    <xf numFmtId="0" fontId="1" fillId="0" borderId="0" xfId="0" applyFont="1" applyAlignment="1">
      <alignment horizontal="left" vertical="center" wrapText="1"/>
    </xf>
    <xf numFmtId="49" fontId="7" fillId="5" borderId="9" xfId="0" applyNumberFormat="1" applyFont="1" applyFill="1" applyBorder="1" applyAlignment="1">
      <alignment horizontal="center" vertical="center"/>
    </xf>
    <xf numFmtId="49" fontId="7" fillId="5" borderId="11" xfId="0" applyNumberFormat="1" applyFont="1" applyFill="1" applyBorder="1" applyAlignment="1">
      <alignment horizontal="center" vertical="center"/>
    </xf>
    <xf numFmtId="49" fontId="7" fillId="5" borderId="13" xfId="0" applyNumberFormat="1" applyFont="1" applyFill="1" applyBorder="1" applyAlignment="1">
      <alignment horizontal="center" vertical="center"/>
    </xf>
    <xf numFmtId="49" fontId="7" fillId="5" borderId="14"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5" borderId="6" xfId="0" applyFont="1" applyFill="1" applyBorder="1" applyAlignment="1">
      <alignment horizontal="center" vertical="center"/>
    </xf>
    <xf numFmtId="49" fontId="4" fillId="4" borderId="13" xfId="0" applyNumberFormat="1" applyFont="1" applyFill="1" applyBorder="1" applyAlignment="1">
      <alignment horizontal="center" vertical="center" wrapText="1"/>
    </xf>
    <xf numFmtId="49" fontId="4" fillId="4" borderId="14" xfId="0" applyNumberFormat="1" applyFont="1" applyFill="1" applyBorder="1" applyAlignment="1">
      <alignment horizontal="center" vertical="center"/>
    </xf>
    <xf numFmtId="49" fontId="4" fillId="4" borderId="13" xfId="0" applyNumberFormat="1" applyFont="1" applyFill="1" applyBorder="1" applyAlignment="1">
      <alignment horizontal="center" vertical="center"/>
    </xf>
    <xf numFmtId="0" fontId="14" fillId="0" borderId="0" xfId="0" applyFont="1" applyAlignment="1">
      <alignment horizontal="left" vertical="center" wrapText="1"/>
    </xf>
    <xf numFmtId="0" fontId="6" fillId="0" borderId="0" xfId="0" applyFont="1" applyAlignment="1">
      <alignment horizontal="left" vertical="center" wrapText="1"/>
    </xf>
    <xf numFmtId="0" fontId="18" fillId="0" borderId="0" xfId="0" applyFont="1" applyAlignment="1">
      <alignment horizontal="left" vertical="center" wrapText="1"/>
    </xf>
    <xf numFmtId="0" fontId="12" fillId="4" borderId="3" xfId="0" applyFont="1" applyFill="1" applyBorder="1" applyAlignment="1">
      <alignment horizontal="center" vertical="center"/>
    </xf>
    <xf numFmtId="0" fontId="12" fillId="0" borderId="3" xfId="0" applyFont="1" applyBorder="1" applyAlignment="1">
      <alignment horizontal="center" vertical="center"/>
    </xf>
    <xf numFmtId="0" fontId="15" fillId="0" borderId="0" xfId="0" applyFont="1" applyAlignment="1">
      <alignment horizontal="center"/>
    </xf>
    <xf numFmtId="0" fontId="19" fillId="0" borderId="0" xfId="0" applyFont="1" applyAlignment="1">
      <alignment horizontal="left" vertical="center" wrapText="1"/>
    </xf>
    <xf numFmtId="0" fontId="12" fillId="0" borderId="3" xfId="0" applyFont="1" applyBorder="1" applyAlignment="1">
      <alignment horizontal="center"/>
    </xf>
    <xf numFmtId="0" fontId="12" fillId="0" borderId="0" xfId="0" applyFont="1" applyAlignment="1">
      <alignment horizontal="left" vertical="center" wrapText="1"/>
    </xf>
    <xf numFmtId="0" fontId="16" fillId="5" borderId="18" xfId="0" applyFont="1" applyFill="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12" xfId="0" applyFont="1" applyBorder="1" applyAlignment="1">
      <alignment horizontal="left" vertical="center" wrapText="1"/>
    </xf>
    <xf numFmtId="0" fontId="12" fillId="0" borderId="15" xfId="0" applyFont="1" applyBorder="1" applyAlignment="1">
      <alignment horizontal="left" vertical="center" wrapText="1"/>
    </xf>
    <xf numFmtId="49" fontId="1" fillId="0" borderId="0" xfId="0" applyNumberFormat="1" applyFont="1" applyBorder="1" applyAlignment="1">
      <alignment vertical="center"/>
    </xf>
    <xf numFmtId="164" fontId="1" fillId="0" borderId="0" xfId="0" applyNumberFormat="1" applyFont="1" applyBorder="1" applyAlignment="1">
      <alignment horizontal="center" vertical="center"/>
    </xf>
    <xf numFmtId="0" fontId="4" fillId="2" borderId="3" xfId="0" applyFont="1" applyFill="1" applyBorder="1" applyAlignment="1">
      <alignment horizontal="left" vertical="center"/>
    </xf>
    <xf numFmtId="49" fontId="1" fillId="0" borderId="3" xfId="0" applyNumberFormat="1" applyFont="1" applyBorder="1" applyAlignment="1">
      <alignment vertical="center"/>
    </xf>
    <xf numFmtId="49" fontId="1" fillId="3" borderId="3" xfId="0" applyNumberFormat="1" applyFont="1" applyFill="1" applyBorder="1" applyAlignment="1">
      <alignment vertical="center"/>
    </xf>
    <xf numFmtId="164" fontId="1" fillId="3" borderId="3" xfId="0" applyNumberFormat="1" applyFont="1" applyFill="1" applyBorder="1" applyAlignment="1">
      <alignment horizontal="center" vertical="center"/>
    </xf>
    <xf numFmtId="49" fontId="1" fillId="6" borderId="3" xfId="0" applyNumberFormat="1" applyFont="1" applyFill="1" applyBorder="1" applyAlignment="1">
      <alignment vertical="center"/>
    </xf>
    <xf numFmtId="164" fontId="1" fillId="6" borderId="3" xfId="0" applyNumberFormat="1" applyFont="1" applyFill="1" applyBorder="1" applyAlignment="1">
      <alignment horizontal="center" vertical="center"/>
    </xf>
    <xf numFmtId="49" fontId="1" fillId="4" borderId="3" xfId="0" applyNumberFormat="1" applyFont="1" applyFill="1" applyBorder="1" applyAlignment="1">
      <alignment vertical="center"/>
    </xf>
    <xf numFmtId="49" fontId="1" fillId="7" borderId="3" xfId="0" applyNumberFormat="1" applyFont="1" applyFill="1" applyBorder="1" applyAlignment="1">
      <alignment vertical="center"/>
    </xf>
    <xf numFmtId="49" fontId="1" fillId="8" borderId="3" xfId="0" applyNumberFormat="1" applyFont="1" applyFill="1" applyBorder="1" applyAlignment="1">
      <alignment vertical="center"/>
    </xf>
    <xf numFmtId="164" fontId="1" fillId="8" borderId="3" xfId="0" applyNumberFormat="1" applyFont="1" applyFill="1" applyBorder="1" applyAlignment="1">
      <alignment horizontal="center" vertical="center"/>
    </xf>
    <xf numFmtId="49" fontId="4" fillId="3" borderId="3" xfId="0" applyNumberFormat="1" applyFont="1" applyFill="1" applyBorder="1" applyAlignment="1">
      <alignment vertical="center"/>
    </xf>
    <xf numFmtId="49" fontId="1" fillId="0" borderId="3" xfId="0" applyNumberFormat="1" applyFont="1" applyFill="1" applyBorder="1" applyAlignment="1">
      <alignment vertical="center"/>
    </xf>
    <xf numFmtId="164" fontId="1" fillId="0" borderId="3" xfId="0" applyNumberFormat="1" applyFont="1" applyFill="1" applyBorder="1" applyAlignment="1">
      <alignment horizontal="center" vertical="center"/>
    </xf>
    <xf numFmtId="49" fontId="1" fillId="4" borderId="3" xfId="0" applyNumberFormat="1" applyFont="1" applyFill="1" applyBorder="1" applyAlignment="1">
      <alignment vertical="center" wrapText="1"/>
    </xf>
    <xf numFmtId="164" fontId="1" fillId="4" borderId="3" xfId="0" applyNumberFormat="1" applyFont="1" applyFill="1" applyBorder="1" applyAlignment="1">
      <alignment horizontal="center" vertical="center" wrapText="1"/>
    </xf>
    <xf numFmtId="49" fontId="1" fillId="3" borderId="3" xfId="0" applyNumberFormat="1" applyFont="1" applyFill="1" applyBorder="1"/>
    <xf numFmtId="49" fontId="1" fillId="0" borderId="3" xfId="0" applyNumberFormat="1" applyFont="1" applyBorder="1"/>
    <xf numFmtId="164" fontId="1" fillId="0" borderId="3" xfId="0" applyNumberFormat="1" applyFont="1" applyFill="1" applyBorder="1" applyAlignment="1">
      <alignment horizontal="center"/>
    </xf>
    <xf numFmtId="49" fontId="1" fillId="0" borderId="3" xfId="0" applyNumberFormat="1" applyFont="1" applyFill="1" applyBorder="1"/>
    <xf numFmtId="49" fontId="1" fillId="4" borderId="3" xfId="0" applyNumberFormat="1" applyFont="1" applyFill="1" applyBorder="1"/>
    <xf numFmtId="0" fontId="7" fillId="2" borderId="3" xfId="0" applyFont="1" applyFill="1" applyBorder="1" applyAlignment="1">
      <alignment horizontal="center" vertical="center"/>
    </xf>
    <xf numFmtId="0" fontId="1" fillId="0" borderId="3" xfId="0" applyFont="1" applyBorder="1"/>
    <xf numFmtId="0" fontId="1" fillId="3" borderId="3" xfId="0" applyFont="1" applyFill="1" applyBorder="1"/>
    <xf numFmtId="0" fontId="1" fillId="6" borderId="3" xfId="0" applyFont="1" applyFill="1" applyBorder="1"/>
    <xf numFmtId="0" fontId="1" fillId="4" borderId="3" xfId="0" applyFont="1" applyFill="1" applyBorder="1"/>
    <xf numFmtId="0" fontId="1" fillId="8" borderId="3" xfId="0" applyFont="1" applyFill="1" applyBorder="1"/>
    <xf numFmtId="0" fontId="4" fillId="0" borderId="3" xfId="0" applyFont="1" applyBorder="1"/>
    <xf numFmtId="0" fontId="1" fillId="3" borderId="7" xfId="0" applyFont="1" applyFill="1" applyBorder="1"/>
    <xf numFmtId="1" fontId="1" fillId="3" borderId="7" xfId="0" applyNumberFormat="1" applyFont="1" applyFill="1" applyBorder="1" applyAlignment="1">
      <alignment horizontal="center"/>
    </xf>
    <xf numFmtId="164" fontId="1" fillId="3" borderId="7" xfId="0" applyNumberFormat="1" applyFont="1" applyFill="1" applyBorder="1" applyAlignment="1">
      <alignment horizontal="center"/>
    </xf>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center" vertical="center"/>
    </xf>
    <xf numFmtId="0" fontId="4" fillId="2" borderId="1" xfId="0" applyFont="1" applyFill="1" applyBorder="1" applyAlignment="1">
      <alignment horizontal="left" vertical="center"/>
    </xf>
    <xf numFmtId="4" fontId="4" fillId="2" borderId="1" xfId="0" applyNumberFormat="1" applyFont="1" applyFill="1" applyBorder="1" applyAlignment="1">
      <alignment horizontal="center" vertical="center" wrapText="1"/>
    </xf>
    <xf numFmtId="49" fontId="4" fillId="0" borderId="3" xfId="0" applyNumberFormat="1" applyFont="1" applyBorder="1"/>
    <xf numFmtId="165" fontId="4" fillId="2" borderId="3" xfId="0" applyNumberFormat="1" applyFont="1" applyFill="1" applyBorder="1" applyAlignment="1">
      <alignment horizontal="center" vertical="center" wrapText="1"/>
    </xf>
    <xf numFmtId="0" fontId="1" fillId="0" borderId="3" xfId="0" applyFont="1" applyBorder="1" applyAlignment="1">
      <alignment vertical="center"/>
    </xf>
    <xf numFmtId="0" fontId="1" fillId="3" borderId="3" xfId="0" applyFont="1" applyFill="1" applyBorder="1" applyAlignment="1">
      <alignment vertical="center"/>
    </xf>
    <xf numFmtId="0" fontId="1" fillId="6" borderId="3" xfId="0" applyFont="1" applyFill="1" applyBorder="1" applyAlignment="1">
      <alignment vertical="center"/>
    </xf>
    <xf numFmtId="0" fontId="1" fillId="4" borderId="3" xfId="0" applyFont="1" applyFill="1" applyBorder="1" applyAlignment="1">
      <alignment vertical="center"/>
    </xf>
    <xf numFmtId="0" fontId="4" fillId="5" borderId="3"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2" fillId="4" borderId="3" xfId="0" applyFont="1" applyFill="1" applyBorder="1" applyAlignment="1">
      <alignment horizontal="center" wrapText="1"/>
    </xf>
    <xf numFmtId="0" fontId="12" fillId="0" borderId="3" xfId="0" applyFont="1" applyBorder="1" applyAlignment="1">
      <alignment horizontal="center" wrapText="1"/>
    </xf>
    <xf numFmtId="0" fontId="16" fillId="2" borderId="3" xfId="0" applyFont="1" applyFill="1" applyBorder="1" applyAlignment="1">
      <alignment horizontal="center" vertical="center"/>
    </xf>
    <xf numFmtId="0" fontId="4" fillId="3" borderId="3" xfId="0" applyFont="1" applyFill="1" applyBorder="1" applyAlignment="1">
      <alignment horizontal="center" vertical="center"/>
    </xf>
    <xf numFmtId="0" fontId="12" fillId="0" borderId="3" xfId="0" applyFont="1" applyBorder="1" applyAlignment="1">
      <alignment horizontal="center" vertical="center" wrapText="1"/>
    </xf>
    <xf numFmtId="0" fontId="16" fillId="5" borderId="3" xfId="0" applyFont="1" applyFill="1" applyBorder="1" applyAlignment="1">
      <alignment horizontal="center" vertical="center"/>
    </xf>
    <xf numFmtId="0" fontId="16" fillId="5" borderId="3" xfId="0" applyFont="1" applyFill="1" applyBorder="1" applyAlignment="1">
      <alignment horizontal="center" vertical="center" wrapText="1"/>
    </xf>
    <xf numFmtId="0" fontId="16" fillId="5" borderId="3" xfId="0" applyFont="1" applyFill="1" applyBorder="1" applyAlignment="1">
      <alignment horizontal="center" vertical="center"/>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F96A6B"/>
      <color rgb="FFFF2F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9DEC6-8B61-104E-AAE1-4415D9AF613B}">
  <dimension ref="A1:A20"/>
  <sheetViews>
    <sheetView zoomScaleNormal="100" workbookViewId="0">
      <selection activeCell="A2" sqref="A2"/>
    </sheetView>
  </sheetViews>
  <sheetFormatPr baseColWidth="10" defaultRowHeight="16" x14ac:dyDescent="0.2"/>
  <cols>
    <col min="1" max="1" width="130" customWidth="1"/>
  </cols>
  <sheetData>
    <row r="1" spans="1:1" ht="20" x14ac:dyDescent="0.2">
      <c r="A1" s="84" t="s">
        <v>202</v>
      </c>
    </row>
    <row r="2" spans="1:1" x14ac:dyDescent="0.2">
      <c r="A2" s="46"/>
    </row>
    <row r="3" spans="1:1" s="23" customFormat="1" ht="25" customHeight="1" x14ac:dyDescent="0.2">
      <c r="A3" s="139" t="s">
        <v>127</v>
      </c>
    </row>
    <row r="4" spans="1:1" s="23" customFormat="1" ht="25" customHeight="1" x14ac:dyDescent="0.2">
      <c r="A4" s="85"/>
    </row>
    <row r="5" spans="1:1" s="23" customFormat="1" ht="25" customHeight="1" x14ac:dyDescent="0.2">
      <c r="A5" s="139" t="s">
        <v>128</v>
      </c>
    </row>
    <row r="6" spans="1:1" s="23" customFormat="1" ht="25" customHeight="1" x14ac:dyDescent="0.2">
      <c r="A6" s="139" t="s">
        <v>129</v>
      </c>
    </row>
    <row r="7" spans="1:1" s="23" customFormat="1" ht="25" customHeight="1" x14ac:dyDescent="0.2">
      <c r="A7" s="85"/>
    </row>
    <row r="8" spans="1:1" s="23" customFormat="1" ht="25" customHeight="1" x14ac:dyDescent="0.2">
      <c r="A8" s="139" t="s">
        <v>262</v>
      </c>
    </row>
    <row r="9" spans="1:1" s="23" customFormat="1" ht="25" customHeight="1" x14ac:dyDescent="0.2">
      <c r="A9" s="139" t="s">
        <v>263</v>
      </c>
    </row>
    <row r="10" spans="1:1" s="23" customFormat="1" ht="25" customHeight="1" x14ac:dyDescent="0.2">
      <c r="A10" s="85"/>
    </row>
    <row r="11" spans="1:1" s="23" customFormat="1" ht="25" customHeight="1" x14ac:dyDescent="0.2">
      <c r="A11" s="139" t="s">
        <v>203</v>
      </c>
    </row>
    <row r="12" spans="1:1" s="23" customFormat="1" ht="25" customHeight="1" x14ac:dyDescent="0.2">
      <c r="A12" s="85"/>
    </row>
    <row r="13" spans="1:1" s="23" customFormat="1" ht="25" customHeight="1" x14ac:dyDescent="0.2">
      <c r="A13" s="139" t="s">
        <v>260</v>
      </c>
    </row>
    <row r="14" spans="1:1" s="23" customFormat="1" x14ac:dyDescent="0.2">
      <c r="A14" s="85"/>
    </row>
    <row r="15" spans="1:1" ht="31" customHeight="1" x14ac:dyDescent="0.2">
      <c r="A15" s="139" t="s">
        <v>261</v>
      </c>
    </row>
    <row r="16" spans="1:1" x14ac:dyDescent="0.2">
      <c r="A16" s="85"/>
    </row>
    <row r="17" spans="1:1" x14ac:dyDescent="0.2">
      <c r="A17" s="85"/>
    </row>
    <row r="18" spans="1:1" x14ac:dyDescent="0.2">
      <c r="A18" s="118"/>
    </row>
    <row r="19" spans="1:1" x14ac:dyDescent="0.2">
      <c r="A19" s="118"/>
    </row>
    <row r="20" spans="1:1" x14ac:dyDescent="0.2">
      <c r="A20" s="118"/>
    </row>
  </sheetData>
  <hyperlinks>
    <hyperlink ref="A3" location="Réalisateurs!A1" display="Salaires minima des réalisateurs" xr:uid="{EF24BAF2-0802-234B-95E2-A1D32068AC64}"/>
    <hyperlink ref="A5" location="'Annexe 1'!A1" display="Salaires minima des techniciens en annexe 1 (39h)" xr:uid="{39C429DF-F78C-E54A-9C55-57F23804CFD0}"/>
    <hyperlink ref="A6" location="'Annexe 2'!A1" display="Salaires minima des techniciens en annexe 2  (équivalence - tournage uniquement)" xr:uid="{BB6DAE01-147E-C147-94BD-5368873B3BCB}"/>
    <hyperlink ref="A8" location="'Annexe 3'!A1" display="Salaires minima des techniciens en annexe 3 (39h)" xr:uid="{E98F9333-A458-3746-A658-42E57204A884}"/>
    <hyperlink ref="A9" location="'Annexe 3 bis'!A1" display="Salaires minima des techniciens en annexe 3 bis (équivalence - tournage uniquement)" xr:uid="{4BBACB29-20C5-324F-B7E7-5B9018093766}"/>
    <hyperlink ref="A11" location="'Annexe 4'!A1" display="Salaires minima des salariés permanents" xr:uid="{DA3A9FBD-AFD3-474D-9645-868C71F84B61}"/>
    <hyperlink ref="A13" location="'Artistes-interprètes'!A1" display="Salaires minima des artistes-interprètes" xr:uid="{A68E0096-39B6-A84A-BA18-5D35FA8F5FC2}"/>
    <hyperlink ref="A15" location="'Artistes de complément'!A1" display="Salaires minima des acteurs de complément" xr:uid="{154A5AEA-700B-154B-9CF8-DA2FD07CBE34}"/>
  </hyperlinks>
  <printOptions horizontalCentered="1"/>
  <pageMargins left="0.70866141732283472" right="0.70866141732283472" top="0.74803149606299213" bottom="0.74803149606299213" header="0.31496062992125984" footer="0.31496062992125984"/>
  <pageSetup paperSize="9" scale="60" orientation="portrait" horizontalDpi="0" verticalDpi="0"/>
  <headerFooter>
    <oddHeader>&amp;LCCN Production cinématographique (IDCC 3097)</oddHeader>
    <oddFooter>&amp;C&amp;"Calibri (Corps),Normal"&amp;9Syndicat des Producteurs Indépendants
https://lespi.org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544D8-F3AE-4A40-A46D-1EB29482F979}">
  <sheetPr>
    <tabColor rgb="FFFF0000"/>
  </sheetPr>
  <dimension ref="A1:C28"/>
  <sheetViews>
    <sheetView zoomScaleNormal="100" workbookViewId="0">
      <selection activeCell="A4" sqref="A4"/>
    </sheetView>
  </sheetViews>
  <sheetFormatPr baseColWidth="10" defaultRowHeight="16" x14ac:dyDescent="0.2"/>
  <cols>
    <col min="1" max="1" width="52.83203125" customWidth="1"/>
    <col min="2" max="2" width="14.83203125" customWidth="1"/>
  </cols>
  <sheetData>
    <row r="1" spans="1:3" ht="34" customHeight="1" x14ac:dyDescent="0.2">
      <c r="A1" s="2" t="s">
        <v>125</v>
      </c>
      <c r="B1" s="7"/>
    </row>
    <row r="2" spans="1:3" ht="16" customHeight="1" x14ac:dyDescent="0.2">
      <c r="A2" s="24"/>
      <c r="B2" s="7"/>
    </row>
    <row r="3" spans="1:3" ht="16" customHeight="1" x14ac:dyDescent="0.2">
      <c r="A3" s="8" t="s">
        <v>275</v>
      </c>
      <c r="B3" s="7"/>
    </row>
    <row r="4" spans="1:3" ht="16" customHeight="1" x14ac:dyDescent="0.2">
      <c r="A4" s="8"/>
      <c r="B4" s="7"/>
    </row>
    <row r="5" spans="1:3" ht="18" customHeight="1" x14ac:dyDescent="0.2">
      <c r="A5" s="112" t="s">
        <v>205</v>
      </c>
      <c r="B5" s="7"/>
    </row>
    <row r="6" spans="1:3" ht="17" thickBot="1" x14ac:dyDescent="0.25">
      <c r="A6" s="87"/>
      <c r="B6" s="8"/>
    </row>
    <row r="7" spans="1:3" ht="30" customHeight="1" x14ac:dyDescent="0.2">
      <c r="A7" s="151" t="s">
        <v>105</v>
      </c>
      <c r="B7" s="152"/>
    </row>
    <row r="8" spans="1:3" ht="17" customHeight="1" x14ac:dyDescent="0.2">
      <c r="A8" s="159" t="s">
        <v>121</v>
      </c>
      <c r="B8" s="158"/>
    </row>
    <row r="9" spans="1:3" x14ac:dyDescent="0.2">
      <c r="A9" s="30" t="s">
        <v>106</v>
      </c>
      <c r="B9" s="31">
        <v>3015.27</v>
      </c>
      <c r="C9" s="111"/>
    </row>
    <row r="10" spans="1:3" x14ac:dyDescent="0.2">
      <c r="A10" s="44"/>
      <c r="B10" s="45"/>
    </row>
    <row r="11" spans="1:3" ht="30" customHeight="1" x14ac:dyDescent="0.2">
      <c r="A11" s="157" t="s">
        <v>259</v>
      </c>
      <c r="B11" s="158"/>
    </row>
    <row r="12" spans="1:3" x14ac:dyDescent="0.2">
      <c r="A12" s="30" t="s">
        <v>106</v>
      </c>
      <c r="B12" s="31">
        <f>821.15+((0.35*(B9-821.51)))</f>
        <v>1588.9659999999999</v>
      </c>
      <c r="C12" s="111"/>
    </row>
    <row r="13" spans="1:3" x14ac:dyDescent="0.2">
      <c r="A13" s="30" t="s">
        <v>123</v>
      </c>
      <c r="B13" s="31">
        <f>2*(B9-B12)</f>
        <v>2852.6080000000002</v>
      </c>
    </row>
    <row r="14" spans="1:3" x14ac:dyDescent="0.2">
      <c r="A14" s="43"/>
      <c r="B14" s="31"/>
    </row>
    <row r="15" spans="1:3" ht="29" customHeight="1" x14ac:dyDescent="0.2">
      <c r="A15" s="153" t="s">
        <v>122</v>
      </c>
      <c r="B15" s="154"/>
    </row>
    <row r="16" spans="1:3" x14ac:dyDescent="0.2">
      <c r="A16" s="30" t="s">
        <v>124</v>
      </c>
      <c r="B16" s="31">
        <f>B9*2.84</f>
        <v>8563.3667999999998</v>
      </c>
    </row>
    <row r="17" spans="1:3" x14ac:dyDescent="0.2">
      <c r="A17" s="30"/>
      <c r="B17" s="32"/>
    </row>
    <row r="18" spans="1:3" ht="30" customHeight="1" x14ac:dyDescent="0.2">
      <c r="A18" s="155" t="s">
        <v>107</v>
      </c>
      <c r="B18" s="156"/>
    </row>
    <row r="19" spans="1:3" x14ac:dyDescent="0.2">
      <c r="A19" s="33" t="s">
        <v>118</v>
      </c>
      <c r="B19" s="36">
        <f>B16/4.33</f>
        <v>1977.6828637413394</v>
      </c>
    </row>
    <row r="20" spans="1:3" x14ac:dyDescent="0.2">
      <c r="A20" s="33" t="s">
        <v>119</v>
      </c>
      <c r="B20" s="36">
        <f>B19/5*1.25</f>
        <v>494.42071593533484</v>
      </c>
    </row>
    <row r="21" spans="1:3" x14ac:dyDescent="0.2">
      <c r="A21" s="33"/>
      <c r="B21" s="34"/>
    </row>
    <row r="22" spans="1:3" ht="30" customHeight="1" x14ac:dyDescent="0.2">
      <c r="A22" s="155" t="s">
        <v>79</v>
      </c>
      <c r="B22" s="156"/>
    </row>
    <row r="23" spans="1:3" x14ac:dyDescent="0.2">
      <c r="A23" s="33" t="s">
        <v>120</v>
      </c>
      <c r="B23" s="31">
        <v>3733.93</v>
      </c>
      <c r="C23" s="111"/>
    </row>
    <row r="24" spans="1:3" ht="17" thickBot="1" x14ac:dyDescent="0.25">
      <c r="A24" s="35" t="s">
        <v>119</v>
      </c>
      <c r="B24" s="37">
        <f>B23/5*1.25</f>
        <v>933.48249999999996</v>
      </c>
    </row>
    <row r="25" spans="1:3" x14ac:dyDescent="0.2">
      <c r="A25" s="29"/>
      <c r="B25" s="29"/>
    </row>
    <row r="26" spans="1:3" ht="98" customHeight="1" x14ac:dyDescent="0.2">
      <c r="A26" s="150" t="s">
        <v>126</v>
      </c>
      <c r="B26" s="150"/>
    </row>
    <row r="27" spans="1:3" x14ac:dyDescent="0.2">
      <c r="A27" s="10"/>
      <c r="B27" s="6"/>
    </row>
    <row r="28" spans="1:3" ht="19" customHeight="1" x14ac:dyDescent="0.2">
      <c r="A28" s="150"/>
      <c r="B28" s="150"/>
    </row>
  </sheetData>
  <mergeCells count="8">
    <mergeCell ref="A26:B26"/>
    <mergeCell ref="A28:B28"/>
    <mergeCell ref="A7:B7"/>
    <mergeCell ref="A15:B15"/>
    <mergeCell ref="A18:B18"/>
    <mergeCell ref="A22:B22"/>
    <mergeCell ref="A11:B11"/>
    <mergeCell ref="A8:B8"/>
  </mergeCells>
  <pageMargins left="0.7" right="0.7" top="0.75" bottom="0.75" header="0.3" footer="0.3"/>
  <pageSetup paperSize="9" orientation="landscape" horizontalDpi="0" verticalDpi="0"/>
  <headerFooter>
    <oddHeader>&amp;LCCN Production cinématographique (IDCC 3097)</oddHeader>
    <oddFooter>&amp;C&amp;"Calibri (Corps),Normal"&amp;9Syndicat des Producteurs Indépendants
https://lespi.org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7892-4EF4-264F-BCB4-4D1DFDAA0242}">
  <sheetPr>
    <tabColor rgb="FF0070C0"/>
  </sheetPr>
  <dimension ref="A1:C115"/>
  <sheetViews>
    <sheetView zoomScaleNormal="100" workbookViewId="0">
      <selection activeCell="F89" sqref="F89"/>
    </sheetView>
  </sheetViews>
  <sheetFormatPr baseColWidth="10" defaultRowHeight="16" x14ac:dyDescent="0.2"/>
  <cols>
    <col min="1" max="1" width="52.83203125" style="23" customWidth="1"/>
    <col min="2" max="2" width="16" style="23" customWidth="1"/>
    <col min="3" max="3" width="13.6640625" style="23" customWidth="1"/>
    <col min="4" max="16384" width="10.83203125" style="23"/>
  </cols>
  <sheetData>
    <row r="1" spans="1:3" ht="35" customHeight="1" x14ac:dyDescent="0.2">
      <c r="A1" s="2" t="s">
        <v>0</v>
      </c>
      <c r="B1" s="2"/>
      <c r="C1" s="8"/>
    </row>
    <row r="2" spans="1:3" ht="17" customHeight="1" x14ac:dyDescent="0.2">
      <c r="A2" s="2"/>
      <c r="B2" s="2"/>
      <c r="C2" s="8"/>
    </row>
    <row r="3" spans="1:3" x14ac:dyDescent="0.2">
      <c r="A3" s="8" t="s">
        <v>275</v>
      </c>
      <c r="B3" s="8"/>
      <c r="C3" s="8"/>
    </row>
    <row r="4" spans="1:3" x14ac:dyDescent="0.2">
      <c r="A4" s="24" t="s">
        <v>1</v>
      </c>
      <c r="B4" s="24"/>
      <c r="C4" s="8"/>
    </row>
    <row r="5" spans="1:3" ht="31" customHeight="1" x14ac:dyDescent="0.2">
      <c r="A5" s="25"/>
      <c r="B5" s="25"/>
      <c r="C5" s="8"/>
    </row>
    <row r="6" spans="1:3" ht="45" x14ac:dyDescent="0.2">
      <c r="A6" s="176" t="s">
        <v>2</v>
      </c>
      <c r="B6" s="27" t="s">
        <v>206</v>
      </c>
      <c r="C6" s="13" t="s">
        <v>207</v>
      </c>
    </row>
    <row r="7" spans="1:3" x14ac:dyDescent="0.2">
      <c r="A7" s="177" t="s">
        <v>3</v>
      </c>
      <c r="B7" s="4">
        <v>1479.4888999999998</v>
      </c>
      <c r="C7" s="4">
        <f>B7/40</f>
        <v>36.987222499999994</v>
      </c>
    </row>
    <row r="8" spans="1:3" x14ac:dyDescent="0.2">
      <c r="A8" s="178" t="s">
        <v>4</v>
      </c>
      <c r="B8" s="179">
        <v>1397.6596</v>
      </c>
      <c r="C8" s="179">
        <f t="shared" ref="C8:C71" si="0">B8/40</f>
        <v>34.941490000000002</v>
      </c>
    </row>
    <row r="9" spans="1:3" x14ac:dyDescent="0.2">
      <c r="A9" s="177" t="s">
        <v>5</v>
      </c>
      <c r="B9" s="4">
        <v>1435.3871499999998</v>
      </c>
      <c r="C9" s="4">
        <f t="shared" si="0"/>
        <v>35.884678749999992</v>
      </c>
    </row>
    <row r="10" spans="1:3" x14ac:dyDescent="0.2">
      <c r="A10" s="178" t="s">
        <v>6</v>
      </c>
      <c r="B10" s="179">
        <v>1121.742</v>
      </c>
      <c r="C10" s="179">
        <f t="shared" si="0"/>
        <v>28.04355</v>
      </c>
    </row>
    <row r="11" spans="1:3" x14ac:dyDescent="0.2">
      <c r="A11" s="177" t="s">
        <v>7</v>
      </c>
      <c r="B11" s="4">
        <v>1364.5604499999999</v>
      </c>
      <c r="C11" s="4">
        <f t="shared" si="0"/>
        <v>34.114011249999997</v>
      </c>
    </row>
    <row r="12" spans="1:3" x14ac:dyDescent="0.2">
      <c r="A12" s="178" t="s">
        <v>211</v>
      </c>
      <c r="B12" s="179">
        <v>1278.2651499999999</v>
      </c>
      <c r="C12" s="179">
        <f t="shared" si="0"/>
        <v>31.95662875</v>
      </c>
    </row>
    <row r="13" spans="1:3" x14ac:dyDescent="0.2">
      <c r="A13" s="180" t="s">
        <v>8</v>
      </c>
      <c r="B13" s="181">
        <v>1479.4888999999998</v>
      </c>
      <c r="C13" s="181">
        <f t="shared" si="0"/>
        <v>36.987222499999994</v>
      </c>
    </row>
    <row r="14" spans="1:3" x14ac:dyDescent="0.2">
      <c r="A14" s="182" t="s">
        <v>9</v>
      </c>
      <c r="B14" s="40">
        <v>1310.8161999999998</v>
      </c>
      <c r="C14" s="40">
        <f t="shared" si="0"/>
        <v>32.770404999999997</v>
      </c>
    </row>
    <row r="15" spans="1:3" x14ac:dyDescent="0.2">
      <c r="A15" s="180" t="s">
        <v>10</v>
      </c>
      <c r="B15" s="181">
        <v>559.32034999999996</v>
      </c>
      <c r="C15" s="181">
        <f t="shared" si="0"/>
        <v>13.98300875</v>
      </c>
    </row>
    <row r="16" spans="1:3" x14ac:dyDescent="0.2">
      <c r="A16" s="182" t="s">
        <v>11</v>
      </c>
      <c r="B16" s="40">
        <v>1070.37285</v>
      </c>
      <c r="C16" s="40">
        <f t="shared" si="0"/>
        <v>26.759321249999999</v>
      </c>
    </row>
    <row r="17" spans="1:3" x14ac:dyDescent="0.2">
      <c r="A17" s="183" t="s">
        <v>210</v>
      </c>
      <c r="B17" s="103">
        <v>959.77</v>
      </c>
      <c r="C17" s="103">
        <f t="shared" si="0"/>
        <v>23.994250000000001</v>
      </c>
    </row>
    <row r="18" spans="1:3" x14ac:dyDescent="0.2">
      <c r="A18" s="184" t="s">
        <v>12</v>
      </c>
      <c r="B18" s="185">
        <v>1070.37285</v>
      </c>
      <c r="C18" s="185">
        <f t="shared" si="0"/>
        <v>26.759321249999999</v>
      </c>
    </row>
    <row r="19" spans="1:3" x14ac:dyDescent="0.2">
      <c r="A19" s="183" t="s">
        <v>13</v>
      </c>
      <c r="B19" s="103">
        <v>534.73704999999995</v>
      </c>
      <c r="C19" s="103">
        <f t="shared" si="0"/>
        <v>13.368426249999999</v>
      </c>
    </row>
    <row r="20" spans="1:3" x14ac:dyDescent="0.2">
      <c r="A20" s="178" t="s">
        <v>14</v>
      </c>
      <c r="B20" s="179">
        <v>1272.7638499999998</v>
      </c>
      <c r="C20" s="179">
        <f t="shared" si="0"/>
        <v>31.819096249999994</v>
      </c>
    </row>
    <row r="21" spans="1:3" x14ac:dyDescent="0.2">
      <c r="A21" s="177" t="s">
        <v>15</v>
      </c>
      <c r="B21" s="4">
        <v>1272.7638499999998</v>
      </c>
      <c r="C21" s="4">
        <f t="shared" si="0"/>
        <v>31.819096249999994</v>
      </c>
    </row>
    <row r="22" spans="1:3" x14ac:dyDescent="0.2">
      <c r="A22" s="178" t="s">
        <v>16</v>
      </c>
      <c r="B22" s="179">
        <v>1070.37285</v>
      </c>
      <c r="C22" s="179">
        <f t="shared" si="0"/>
        <v>26.759321249999999</v>
      </c>
    </row>
    <row r="23" spans="1:3" x14ac:dyDescent="0.2">
      <c r="A23" s="177" t="s">
        <v>17</v>
      </c>
      <c r="B23" s="4">
        <v>1364.5604499999999</v>
      </c>
      <c r="C23" s="4">
        <f t="shared" si="0"/>
        <v>34.114011249999997</v>
      </c>
    </row>
    <row r="24" spans="1:3" x14ac:dyDescent="0.2">
      <c r="A24" s="178" t="s">
        <v>18</v>
      </c>
      <c r="B24" s="179">
        <v>1272.7638499999998</v>
      </c>
      <c r="C24" s="179">
        <f t="shared" si="0"/>
        <v>31.819096249999994</v>
      </c>
    </row>
    <row r="25" spans="1:3" x14ac:dyDescent="0.2">
      <c r="A25" s="177" t="s">
        <v>19</v>
      </c>
      <c r="B25" s="4">
        <v>534.73704999999995</v>
      </c>
      <c r="C25" s="4">
        <f t="shared" si="0"/>
        <v>13.368426249999999</v>
      </c>
    </row>
    <row r="26" spans="1:3" x14ac:dyDescent="0.2">
      <c r="A26" s="178" t="s">
        <v>20</v>
      </c>
      <c r="B26" s="179">
        <v>1340.0278999999998</v>
      </c>
      <c r="C26" s="179">
        <f t="shared" si="0"/>
        <v>33.500697499999994</v>
      </c>
    </row>
    <row r="27" spans="1:3" x14ac:dyDescent="0.2">
      <c r="A27" s="177" t="s">
        <v>21</v>
      </c>
      <c r="B27" s="4">
        <v>534.73704999999995</v>
      </c>
      <c r="C27" s="4">
        <f t="shared" si="0"/>
        <v>13.368426249999999</v>
      </c>
    </row>
    <row r="28" spans="1:3" x14ac:dyDescent="0.2">
      <c r="A28" s="178" t="s">
        <v>22</v>
      </c>
      <c r="B28" s="179">
        <v>1278.2651499999999</v>
      </c>
      <c r="C28" s="179">
        <f t="shared" si="0"/>
        <v>31.95662875</v>
      </c>
    </row>
    <row r="29" spans="1:3" x14ac:dyDescent="0.2">
      <c r="A29" s="177" t="s">
        <v>23</v>
      </c>
      <c r="B29" s="4">
        <v>1063.7144499999999</v>
      </c>
      <c r="C29" s="4">
        <f t="shared" si="0"/>
        <v>26.592861249999999</v>
      </c>
    </row>
    <row r="30" spans="1:3" x14ac:dyDescent="0.2">
      <c r="A30" s="178" t="s">
        <v>24</v>
      </c>
      <c r="B30" s="179">
        <v>1340.0278999999998</v>
      </c>
      <c r="C30" s="179">
        <f t="shared" si="0"/>
        <v>33.500697499999994</v>
      </c>
    </row>
    <row r="31" spans="1:3" x14ac:dyDescent="0.2">
      <c r="A31" s="177" t="s">
        <v>25</v>
      </c>
      <c r="B31" s="4">
        <v>1121.742</v>
      </c>
      <c r="C31" s="4">
        <f t="shared" si="0"/>
        <v>28.04355</v>
      </c>
    </row>
    <row r="32" spans="1:3" x14ac:dyDescent="0.2">
      <c r="A32" s="178" t="s">
        <v>26</v>
      </c>
      <c r="B32" s="179">
        <v>534.73704999999995</v>
      </c>
      <c r="C32" s="179">
        <f t="shared" si="0"/>
        <v>13.368426249999999</v>
      </c>
    </row>
    <row r="33" spans="1:3" x14ac:dyDescent="0.2">
      <c r="A33" s="177" t="s">
        <v>27</v>
      </c>
      <c r="B33" s="4">
        <v>534.73704999999995</v>
      </c>
      <c r="C33" s="4">
        <f t="shared" si="0"/>
        <v>13.368426249999999</v>
      </c>
    </row>
    <row r="34" spans="1:3" x14ac:dyDescent="0.2">
      <c r="A34" s="178" t="s">
        <v>28</v>
      </c>
      <c r="B34" s="179">
        <v>534.73704999999995</v>
      </c>
      <c r="C34" s="179">
        <f t="shared" si="0"/>
        <v>13.368426249999999</v>
      </c>
    </row>
    <row r="35" spans="1:3" x14ac:dyDescent="0.2">
      <c r="A35" s="177" t="s">
        <v>29</v>
      </c>
      <c r="B35" s="4">
        <v>2110.4535000000001</v>
      </c>
      <c r="C35" s="4">
        <f t="shared" si="0"/>
        <v>52.761337500000003</v>
      </c>
    </row>
    <row r="36" spans="1:3" x14ac:dyDescent="0.2">
      <c r="A36" s="178" t="s">
        <v>30</v>
      </c>
      <c r="B36" s="179">
        <v>1747.8244499999998</v>
      </c>
      <c r="C36" s="179">
        <f t="shared" si="0"/>
        <v>43.695611249999999</v>
      </c>
    </row>
    <row r="37" spans="1:3" x14ac:dyDescent="0.2">
      <c r="A37" s="177" t="s">
        <v>31</v>
      </c>
      <c r="B37" s="4">
        <v>1930.05755</v>
      </c>
      <c r="C37" s="4">
        <f t="shared" si="0"/>
        <v>48.251438749999998</v>
      </c>
    </row>
    <row r="38" spans="1:3" x14ac:dyDescent="0.2">
      <c r="A38" s="178" t="s">
        <v>32</v>
      </c>
      <c r="B38" s="179">
        <v>1070.37285</v>
      </c>
      <c r="C38" s="179">
        <f t="shared" si="0"/>
        <v>26.759321249999999</v>
      </c>
    </row>
    <row r="39" spans="1:3" x14ac:dyDescent="0.2">
      <c r="A39" s="177" t="s">
        <v>33</v>
      </c>
      <c r="B39" s="4">
        <v>1310.8161999999998</v>
      </c>
      <c r="C39" s="4">
        <f t="shared" si="0"/>
        <v>32.770404999999997</v>
      </c>
    </row>
    <row r="40" spans="1:3" x14ac:dyDescent="0.2">
      <c r="A40" s="178" t="s">
        <v>34</v>
      </c>
      <c r="B40" s="179">
        <v>1502.2857999999999</v>
      </c>
      <c r="C40" s="179">
        <f t="shared" si="0"/>
        <v>37.557144999999998</v>
      </c>
    </row>
    <row r="41" spans="1:3" x14ac:dyDescent="0.2">
      <c r="A41" s="177" t="s">
        <v>35</v>
      </c>
      <c r="B41" s="4">
        <v>1930.05755</v>
      </c>
      <c r="C41" s="4">
        <f t="shared" si="0"/>
        <v>48.251438749999998</v>
      </c>
    </row>
    <row r="42" spans="1:3" x14ac:dyDescent="0.2">
      <c r="A42" s="178" t="s">
        <v>36</v>
      </c>
      <c r="B42" s="179">
        <v>1310.8161999999998</v>
      </c>
      <c r="C42" s="179">
        <f t="shared" si="0"/>
        <v>32.770404999999997</v>
      </c>
    </row>
    <row r="43" spans="1:3" x14ac:dyDescent="0.2">
      <c r="A43" s="177" t="s">
        <v>37</v>
      </c>
      <c r="B43" s="4">
        <v>2721.6357499999999</v>
      </c>
      <c r="C43" s="4">
        <f t="shared" si="0"/>
        <v>68.040893749999995</v>
      </c>
    </row>
    <row r="44" spans="1:3" x14ac:dyDescent="0.2">
      <c r="A44" s="178" t="s">
        <v>38</v>
      </c>
      <c r="B44" s="179">
        <v>1265.6283999999998</v>
      </c>
      <c r="C44" s="179">
        <f t="shared" si="0"/>
        <v>31.640709999999995</v>
      </c>
    </row>
    <row r="45" spans="1:3" x14ac:dyDescent="0.2">
      <c r="A45" s="177" t="s">
        <v>39</v>
      </c>
      <c r="B45" s="4">
        <v>1211.9856499999999</v>
      </c>
      <c r="C45" s="4">
        <f t="shared" si="0"/>
        <v>30.299641249999997</v>
      </c>
    </row>
    <row r="46" spans="1:3" x14ac:dyDescent="0.2">
      <c r="A46" s="178" t="s">
        <v>40</v>
      </c>
      <c r="B46" s="179">
        <v>1265.6283999999998</v>
      </c>
      <c r="C46" s="179">
        <f t="shared" si="0"/>
        <v>31.640709999999995</v>
      </c>
    </row>
    <row r="47" spans="1:3" x14ac:dyDescent="0.2">
      <c r="A47" s="177" t="s">
        <v>41</v>
      </c>
      <c r="B47" s="4">
        <v>1211.9856499999999</v>
      </c>
      <c r="C47" s="4">
        <f t="shared" si="0"/>
        <v>30.299641249999997</v>
      </c>
    </row>
    <row r="48" spans="1:3" x14ac:dyDescent="0.2">
      <c r="A48" s="178" t="s">
        <v>42</v>
      </c>
      <c r="B48" s="179">
        <v>1321.2097999999999</v>
      </c>
      <c r="C48" s="179">
        <f t="shared" si="0"/>
        <v>33.030244999999994</v>
      </c>
    </row>
    <row r="49" spans="1:3" x14ac:dyDescent="0.2">
      <c r="A49" s="177" t="s">
        <v>43</v>
      </c>
      <c r="B49" s="4">
        <v>1322.0319500000001</v>
      </c>
      <c r="C49" s="4">
        <f t="shared" si="0"/>
        <v>33.050798749999998</v>
      </c>
    </row>
    <row r="50" spans="1:3" x14ac:dyDescent="0.2">
      <c r="A50" s="178" t="s">
        <v>44</v>
      </c>
      <c r="B50" s="179">
        <v>1833.0539999999996</v>
      </c>
      <c r="C50" s="179">
        <f t="shared" si="0"/>
        <v>45.826349999999991</v>
      </c>
    </row>
    <row r="51" spans="1:3" x14ac:dyDescent="0.2">
      <c r="A51" s="177" t="s">
        <v>45</v>
      </c>
      <c r="B51" s="4">
        <v>1656.2511499999998</v>
      </c>
      <c r="C51" s="4">
        <f t="shared" si="0"/>
        <v>41.406278749999998</v>
      </c>
    </row>
    <row r="52" spans="1:3" x14ac:dyDescent="0.2">
      <c r="A52" s="178" t="s">
        <v>46</v>
      </c>
      <c r="B52" s="179">
        <v>1930.05755</v>
      </c>
      <c r="C52" s="179">
        <f t="shared" si="0"/>
        <v>48.251438749999998</v>
      </c>
    </row>
    <row r="53" spans="1:3" x14ac:dyDescent="0.2">
      <c r="A53" s="177" t="s">
        <v>47</v>
      </c>
      <c r="B53" s="4">
        <v>1276.1438000000001</v>
      </c>
      <c r="C53" s="4">
        <f t="shared" si="0"/>
        <v>31.903595000000003</v>
      </c>
    </row>
    <row r="54" spans="1:3" x14ac:dyDescent="0.2">
      <c r="A54" s="178" t="s">
        <v>48</v>
      </c>
      <c r="B54" s="179">
        <v>1322.2755499999998</v>
      </c>
      <c r="C54" s="179">
        <f t="shared" si="0"/>
        <v>33.056888749999999</v>
      </c>
    </row>
    <row r="55" spans="1:3" x14ac:dyDescent="0.2">
      <c r="A55" s="177" t="s">
        <v>49</v>
      </c>
      <c r="B55" s="4">
        <v>1322.0319500000001</v>
      </c>
      <c r="C55" s="4">
        <f t="shared" si="0"/>
        <v>33.050798749999998</v>
      </c>
    </row>
    <row r="56" spans="1:3" x14ac:dyDescent="0.2">
      <c r="A56" s="178" t="s">
        <v>50</v>
      </c>
      <c r="B56" s="179">
        <v>1322.0319500000001</v>
      </c>
      <c r="C56" s="179">
        <f t="shared" si="0"/>
        <v>33.050798749999998</v>
      </c>
    </row>
    <row r="57" spans="1:3" x14ac:dyDescent="0.2">
      <c r="A57" s="177" t="s">
        <v>51</v>
      </c>
      <c r="B57" s="4">
        <v>1310.8161999999998</v>
      </c>
      <c r="C57" s="4">
        <f t="shared" si="0"/>
        <v>32.770404999999997</v>
      </c>
    </row>
    <row r="58" spans="1:3" x14ac:dyDescent="0.2">
      <c r="A58" s="178" t="s">
        <v>52</v>
      </c>
      <c r="B58" s="179">
        <v>1063.7144499999999</v>
      </c>
      <c r="C58" s="179">
        <f t="shared" si="0"/>
        <v>26.592861249999999</v>
      </c>
    </row>
    <row r="59" spans="1:3" x14ac:dyDescent="0.2">
      <c r="A59" s="177" t="s">
        <v>53</v>
      </c>
      <c r="B59" s="4">
        <v>1087.4755999999998</v>
      </c>
      <c r="C59" s="4">
        <f t="shared" si="0"/>
        <v>27.186889999999995</v>
      </c>
    </row>
    <row r="60" spans="1:3" x14ac:dyDescent="0.2">
      <c r="A60" s="178" t="s">
        <v>54</v>
      </c>
      <c r="B60" s="179">
        <v>1747.8244499999998</v>
      </c>
      <c r="C60" s="179">
        <f t="shared" si="0"/>
        <v>43.695611249999999</v>
      </c>
    </row>
    <row r="61" spans="1:3" x14ac:dyDescent="0.2">
      <c r="A61" s="177" t="s">
        <v>55</v>
      </c>
      <c r="B61" s="4">
        <v>1551.3102999999999</v>
      </c>
      <c r="C61" s="4">
        <f t="shared" si="0"/>
        <v>38.782757499999995</v>
      </c>
    </row>
    <row r="62" spans="1:3" x14ac:dyDescent="0.2">
      <c r="A62" s="178" t="s">
        <v>56</v>
      </c>
      <c r="B62" s="179">
        <v>1063.7144499999999</v>
      </c>
      <c r="C62" s="179">
        <f t="shared" si="0"/>
        <v>26.592861249999999</v>
      </c>
    </row>
    <row r="63" spans="1:3" x14ac:dyDescent="0.2">
      <c r="A63" s="177" t="s">
        <v>57</v>
      </c>
      <c r="B63" s="4">
        <v>1063.7144499999999</v>
      </c>
      <c r="C63" s="4">
        <f t="shared" si="0"/>
        <v>26.592861249999999</v>
      </c>
    </row>
    <row r="64" spans="1:3" x14ac:dyDescent="0.2">
      <c r="A64" s="178" t="s">
        <v>58</v>
      </c>
      <c r="B64" s="179">
        <v>2686.1208999999999</v>
      </c>
      <c r="C64" s="179">
        <f t="shared" si="0"/>
        <v>67.153022499999992</v>
      </c>
    </row>
    <row r="65" spans="1:3" x14ac:dyDescent="0.2">
      <c r="A65" s="177" t="s">
        <v>59</v>
      </c>
      <c r="B65" s="4">
        <v>2758.1148499999995</v>
      </c>
      <c r="C65" s="4">
        <f t="shared" si="0"/>
        <v>68.952871249999987</v>
      </c>
    </row>
    <row r="66" spans="1:3" x14ac:dyDescent="0.2">
      <c r="A66" s="186" t="s">
        <v>60</v>
      </c>
      <c r="B66" s="179">
        <v>2721.6357499999999</v>
      </c>
      <c r="C66" s="179">
        <f t="shared" si="0"/>
        <v>68.040893749999995</v>
      </c>
    </row>
    <row r="67" spans="1:3" x14ac:dyDescent="0.2">
      <c r="A67" s="177" t="s">
        <v>61</v>
      </c>
      <c r="B67" s="4">
        <v>1044.20615</v>
      </c>
      <c r="C67" s="4">
        <f t="shared" si="0"/>
        <v>26.105153749999999</v>
      </c>
    </row>
    <row r="68" spans="1:3" x14ac:dyDescent="0.2">
      <c r="A68" s="178" t="s">
        <v>62</v>
      </c>
      <c r="B68" s="179">
        <v>1009.0465499999999</v>
      </c>
      <c r="C68" s="179">
        <f t="shared" si="0"/>
        <v>25.226163749999998</v>
      </c>
    </row>
    <row r="69" spans="1:3" x14ac:dyDescent="0.2">
      <c r="A69" s="177" t="s">
        <v>63</v>
      </c>
      <c r="B69" s="4">
        <v>1435.3871499999998</v>
      </c>
      <c r="C69" s="4">
        <f t="shared" si="0"/>
        <v>35.884678749999992</v>
      </c>
    </row>
    <row r="70" spans="1:3" x14ac:dyDescent="0.2">
      <c r="A70" s="178" t="s">
        <v>64</v>
      </c>
      <c r="B70" s="179">
        <v>1930.05755</v>
      </c>
      <c r="C70" s="179">
        <f t="shared" si="0"/>
        <v>48.251438749999998</v>
      </c>
    </row>
    <row r="71" spans="1:3" x14ac:dyDescent="0.2">
      <c r="A71" s="177" t="s">
        <v>65</v>
      </c>
      <c r="B71" s="4">
        <v>912.8549999999999</v>
      </c>
      <c r="C71" s="4">
        <f t="shared" si="0"/>
        <v>22.821374999999996</v>
      </c>
    </row>
    <row r="72" spans="1:3" x14ac:dyDescent="0.2">
      <c r="A72" s="178" t="s">
        <v>66</v>
      </c>
      <c r="B72" s="179">
        <v>1310.8161999999998</v>
      </c>
      <c r="C72" s="179">
        <f t="shared" ref="C72:C108" si="1">B72/40</f>
        <v>32.770404999999997</v>
      </c>
    </row>
    <row r="73" spans="1:3" x14ac:dyDescent="0.2">
      <c r="A73" s="177" t="s">
        <v>67</v>
      </c>
      <c r="B73" s="4">
        <v>1310.8161999999998</v>
      </c>
      <c r="C73" s="4">
        <f t="shared" si="1"/>
        <v>32.770404999999997</v>
      </c>
    </row>
    <row r="74" spans="1:3" x14ac:dyDescent="0.2">
      <c r="A74" s="178" t="s">
        <v>68</v>
      </c>
      <c r="B74" s="179">
        <v>1044.20615</v>
      </c>
      <c r="C74" s="179">
        <f t="shared" si="1"/>
        <v>26.105153749999999</v>
      </c>
    </row>
    <row r="75" spans="1:3" x14ac:dyDescent="0.2">
      <c r="A75" s="177" t="s">
        <v>69</v>
      </c>
      <c r="B75" s="4">
        <v>1009.0465499999999</v>
      </c>
      <c r="C75" s="4">
        <f t="shared" si="1"/>
        <v>25.226163749999998</v>
      </c>
    </row>
    <row r="76" spans="1:3" x14ac:dyDescent="0.2">
      <c r="A76" s="178" t="s">
        <v>70</v>
      </c>
      <c r="B76" s="179">
        <v>1041.1611499999999</v>
      </c>
      <c r="C76" s="179">
        <f t="shared" si="1"/>
        <v>26.029028749999998</v>
      </c>
    </row>
    <row r="77" spans="1:3" x14ac:dyDescent="0.2">
      <c r="A77" s="177" t="s">
        <v>71</v>
      </c>
      <c r="B77" s="4">
        <v>1221.14095</v>
      </c>
      <c r="C77" s="4">
        <f t="shared" si="1"/>
        <v>30.528523749999998</v>
      </c>
    </row>
    <row r="78" spans="1:3" x14ac:dyDescent="0.2">
      <c r="A78" s="178" t="s">
        <v>72</v>
      </c>
      <c r="B78" s="179">
        <v>1089.8507</v>
      </c>
      <c r="C78" s="179">
        <f t="shared" si="1"/>
        <v>27.246267499999998</v>
      </c>
    </row>
    <row r="79" spans="1:3" x14ac:dyDescent="0.2">
      <c r="A79" s="187" t="s">
        <v>279</v>
      </c>
      <c r="B79" s="188">
        <v>1145.46255</v>
      </c>
      <c r="C79" s="188">
        <f t="shared" si="1"/>
        <v>28.636563750000001</v>
      </c>
    </row>
    <row r="80" spans="1:3" x14ac:dyDescent="0.2">
      <c r="A80" s="182" t="s">
        <v>73</v>
      </c>
      <c r="B80" s="40">
        <v>2110.4535000000001</v>
      </c>
      <c r="C80" s="40">
        <f t="shared" si="1"/>
        <v>52.761337500000003</v>
      </c>
    </row>
    <row r="81" spans="1:3" x14ac:dyDescent="0.2">
      <c r="A81" s="187" t="s">
        <v>74</v>
      </c>
      <c r="B81" s="188">
        <v>1310.8161999999998</v>
      </c>
      <c r="C81" s="188">
        <f t="shared" si="1"/>
        <v>32.770404999999997</v>
      </c>
    </row>
    <row r="82" spans="1:3" x14ac:dyDescent="0.2">
      <c r="A82" s="182" t="s">
        <v>75</v>
      </c>
      <c r="B82" s="40">
        <v>1090.8250999999998</v>
      </c>
      <c r="C82" s="40">
        <f t="shared" si="1"/>
        <v>27.270627499999996</v>
      </c>
    </row>
    <row r="83" spans="1:3" x14ac:dyDescent="0.2">
      <c r="A83" s="187" t="s">
        <v>76</v>
      </c>
      <c r="B83" s="188">
        <v>1145.46255</v>
      </c>
      <c r="C83" s="188">
        <f t="shared" si="1"/>
        <v>28.636563750000001</v>
      </c>
    </row>
    <row r="84" spans="1:3" x14ac:dyDescent="0.2">
      <c r="A84" s="182" t="s">
        <v>77</v>
      </c>
      <c r="B84" s="40">
        <v>1145.46255</v>
      </c>
      <c r="C84" s="40">
        <f t="shared" si="1"/>
        <v>28.636563750000001</v>
      </c>
    </row>
    <row r="85" spans="1:3" x14ac:dyDescent="0.2">
      <c r="A85" s="187" t="s">
        <v>78</v>
      </c>
      <c r="B85" s="188">
        <v>1272.7638499999998</v>
      </c>
      <c r="C85" s="188">
        <f t="shared" si="1"/>
        <v>31.819096249999994</v>
      </c>
    </row>
    <row r="86" spans="1:3" x14ac:dyDescent="0.2">
      <c r="A86" s="182" t="s">
        <v>80</v>
      </c>
      <c r="B86" s="40">
        <v>1070.37285</v>
      </c>
      <c r="C86" s="40">
        <f t="shared" si="1"/>
        <v>26.759321249999999</v>
      </c>
    </row>
    <row r="87" spans="1:3" x14ac:dyDescent="0.2">
      <c r="A87" s="187" t="s">
        <v>81</v>
      </c>
      <c r="B87" s="188">
        <v>1310.8161999999998</v>
      </c>
      <c r="C87" s="188">
        <f t="shared" si="1"/>
        <v>32.770404999999997</v>
      </c>
    </row>
    <row r="88" spans="1:3" x14ac:dyDescent="0.2">
      <c r="A88" s="182" t="s">
        <v>82</v>
      </c>
      <c r="B88" s="40">
        <v>1479.4888999999998</v>
      </c>
      <c r="C88" s="40">
        <f t="shared" si="1"/>
        <v>36.987222499999994</v>
      </c>
    </row>
    <row r="89" spans="1:3" x14ac:dyDescent="0.2">
      <c r="A89" s="187" t="s">
        <v>83</v>
      </c>
      <c r="B89" s="188">
        <v>1070.37285</v>
      </c>
      <c r="C89" s="188">
        <f t="shared" si="1"/>
        <v>26.759321249999999</v>
      </c>
    </row>
    <row r="90" spans="1:3" x14ac:dyDescent="0.2">
      <c r="A90" s="182" t="s">
        <v>84</v>
      </c>
      <c r="B90" s="40">
        <v>1070.37285</v>
      </c>
      <c r="C90" s="40">
        <f t="shared" si="1"/>
        <v>26.759321249999999</v>
      </c>
    </row>
    <row r="91" spans="1:3" x14ac:dyDescent="0.2">
      <c r="A91" s="187" t="s">
        <v>85</v>
      </c>
      <c r="B91" s="188">
        <v>1310.8161999999998</v>
      </c>
      <c r="C91" s="188">
        <f t="shared" si="1"/>
        <v>32.770404999999997</v>
      </c>
    </row>
    <row r="92" spans="1:3" x14ac:dyDescent="0.2">
      <c r="A92" s="182" t="s">
        <v>86</v>
      </c>
      <c r="B92" s="40">
        <v>1250.9007499999998</v>
      </c>
      <c r="C92" s="40">
        <f t="shared" si="1"/>
        <v>31.272518749999996</v>
      </c>
    </row>
    <row r="93" spans="1:3" x14ac:dyDescent="0.2">
      <c r="A93" s="187" t="s">
        <v>87</v>
      </c>
      <c r="B93" s="188">
        <v>959.76829999999995</v>
      </c>
      <c r="C93" s="188">
        <f t="shared" si="1"/>
        <v>23.994207499999998</v>
      </c>
    </row>
    <row r="94" spans="1:3" x14ac:dyDescent="0.2">
      <c r="A94" s="182" t="s">
        <v>88</v>
      </c>
      <c r="B94" s="40">
        <v>1145.46255</v>
      </c>
      <c r="C94" s="40">
        <f t="shared" si="1"/>
        <v>28.636563750000001</v>
      </c>
    </row>
    <row r="95" spans="1:3" x14ac:dyDescent="0.2">
      <c r="A95" s="187" t="s">
        <v>89</v>
      </c>
      <c r="B95" s="188">
        <v>1216.6850999999997</v>
      </c>
      <c r="C95" s="188">
        <f t="shared" si="1"/>
        <v>30.417127499999992</v>
      </c>
    </row>
    <row r="96" spans="1:3" x14ac:dyDescent="0.2">
      <c r="A96" s="182" t="s">
        <v>90</v>
      </c>
      <c r="B96" s="40">
        <v>1131.2424000000001</v>
      </c>
      <c r="C96" s="40">
        <f t="shared" si="1"/>
        <v>28.281060000000004</v>
      </c>
    </row>
    <row r="97" spans="1:3" x14ac:dyDescent="0.2">
      <c r="A97" s="187" t="s">
        <v>91</v>
      </c>
      <c r="B97" s="188">
        <v>1216.6850999999997</v>
      </c>
      <c r="C97" s="188">
        <f t="shared" si="1"/>
        <v>30.417127499999992</v>
      </c>
    </row>
    <row r="98" spans="1:3" x14ac:dyDescent="0.2">
      <c r="A98" s="182" t="s">
        <v>92</v>
      </c>
      <c r="B98" s="40">
        <v>1120.7269999999999</v>
      </c>
      <c r="C98" s="40">
        <f t="shared" si="1"/>
        <v>28.018174999999996</v>
      </c>
    </row>
    <row r="99" spans="1:3" x14ac:dyDescent="0.2">
      <c r="A99" s="187" t="s">
        <v>93</v>
      </c>
      <c r="B99" s="188">
        <v>1069.6724999999999</v>
      </c>
      <c r="C99" s="188">
        <f t="shared" si="1"/>
        <v>26.741812499999998</v>
      </c>
    </row>
    <row r="100" spans="1:3" x14ac:dyDescent="0.2">
      <c r="A100" s="182" t="s">
        <v>94</v>
      </c>
      <c r="B100" s="40">
        <v>1120.7269999999999</v>
      </c>
      <c r="C100" s="40">
        <f t="shared" si="1"/>
        <v>28.018174999999996</v>
      </c>
    </row>
    <row r="101" spans="1:3" x14ac:dyDescent="0.2">
      <c r="A101" s="187" t="s">
        <v>95</v>
      </c>
      <c r="B101" s="188">
        <v>1069.6724999999999</v>
      </c>
      <c r="C101" s="188">
        <f t="shared" si="1"/>
        <v>26.741812499999998</v>
      </c>
    </row>
    <row r="102" spans="1:3" x14ac:dyDescent="0.2">
      <c r="A102" s="182" t="s">
        <v>96</v>
      </c>
      <c r="B102" s="40">
        <v>1145.46255</v>
      </c>
      <c r="C102" s="40">
        <f t="shared" si="1"/>
        <v>28.636563750000001</v>
      </c>
    </row>
    <row r="103" spans="1:3" x14ac:dyDescent="0.2">
      <c r="A103" s="187" t="s">
        <v>97</v>
      </c>
      <c r="B103" s="188">
        <v>1930.05755</v>
      </c>
      <c r="C103" s="188">
        <f t="shared" si="1"/>
        <v>48.251438749999998</v>
      </c>
    </row>
    <row r="104" spans="1:3" x14ac:dyDescent="0.2">
      <c r="A104" s="189" t="s">
        <v>98</v>
      </c>
      <c r="B104" s="190">
        <v>912.8549999999999</v>
      </c>
      <c r="C104" s="190">
        <f t="shared" si="1"/>
        <v>22.821374999999996</v>
      </c>
    </row>
    <row r="105" spans="1:3" x14ac:dyDescent="0.2">
      <c r="A105" s="187" t="s">
        <v>99</v>
      </c>
      <c r="B105" s="188">
        <v>1364.5604499999999</v>
      </c>
      <c r="C105" s="188">
        <f t="shared" si="1"/>
        <v>34.114011249999997</v>
      </c>
    </row>
    <row r="106" spans="1:3" x14ac:dyDescent="0.2">
      <c r="A106" s="182" t="s">
        <v>100</v>
      </c>
      <c r="B106" s="40">
        <v>2758.1148499999995</v>
      </c>
      <c r="C106" s="40">
        <f t="shared" si="1"/>
        <v>68.952871249999987</v>
      </c>
    </row>
    <row r="107" spans="1:3" x14ac:dyDescent="0.2">
      <c r="A107" s="187" t="s">
        <v>101</v>
      </c>
      <c r="B107" s="188">
        <v>534.73704999999995</v>
      </c>
      <c r="C107" s="188">
        <f t="shared" si="1"/>
        <v>13.368426249999999</v>
      </c>
    </row>
    <row r="108" spans="1:3" x14ac:dyDescent="0.2">
      <c r="A108" s="182" t="s">
        <v>102</v>
      </c>
      <c r="B108" s="40">
        <v>1063.7144499999999</v>
      </c>
      <c r="C108" s="40">
        <f t="shared" si="1"/>
        <v>26.592861249999999</v>
      </c>
    </row>
    <row r="109" spans="1:3" x14ac:dyDescent="0.2">
      <c r="A109" s="187" t="s">
        <v>278</v>
      </c>
      <c r="B109" s="188">
        <v>1221.14095</v>
      </c>
      <c r="C109" s="188">
        <f>B109/40</f>
        <v>30.528523749999998</v>
      </c>
    </row>
    <row r="110" spans="1:3" x14ac:dyDescent="0.2">
      <c r="A110" s="174"/>
      <c r="B110" s="175"/>
      <c r="C110" s="175"/>
    </row>
    <row r="111" spans="1:3" x14ac:dyDescent="0.2">
      <c r="A111" s="26" t="s">
        <v>103</v>
      </c>
      <c r="B111" s="9">
        <v>18.559999999999999</v>
      </c>
      <c r="C111" s="110"/>
    </row>
    <row r="112" spans="1:3" x14ac:dyDescent="0.2">
      <c r="A112" s="26" t="s">
        <v>104</v>
      </c>
      <c r="B112" s="9">
        <v>7.54</v>
      </c>
      <c r="C112" s="110"/>
    </row>
    <row r="114" spans="1:3" ht="80" customHeight="1" x14ac:dyDescent="0.2">
      <c r="A114" s="150" t="s">
        <v>223</v>
      </c>
      <c r="B114" s="150"/>
      <c r="C114" s="150"/>
    </row>
    <row r="115" spans="1:3" ht="47" customHeight="1" x14ac:dyDescent="0.2">
      <c r="A115" s="160" t="s">
        <v>212</v>
      </c>
      <c r="B115" s="160"/>
      <c r="C115" s="160"/>
    </row>
  </sheetData>
  <autoFilter ref="A7:C108" xr:uid="{29ED7892-4EF4-264F-BCB4-4D1DFDAA0242}"/>
  <mergeCells count="2">
    <mergeCell ref="A114:C114"/>
    <mergeCell ref="A115:C115"/>
  </mergeCells>
  <pageMargins left="0.7" right="0.7" top="0.75" bottom="0.75" header="0.3" footer="0.3"/>
  <pageSetup paperSize="9" orientation="landscape" horizontalDpi="0" verticalDpi="0"/>
  <headerFooter>
    <oddHeader>&amp;LCCN Production cinématographique (IDCC 3097)</oddHeader>
    <oddFooter>&amp;C&amp;"Calibri (Corps),Normal"&amp;9Syndicat des Producteurs Indépendants
https://lespi.org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7FFEE-0F4F-434D-8894-44F14BD359BC}">
  <sheetPr>
    <tabColor rgb="FF0070C0"/>
  </sheetPr>
  <dimension ref="A1:I101"/>
  <sheetViews>
    <sheetView topLeftCell="A36" zoomScaleNormal="100" workbookViewId="0">
      <selection activeCell="F52" sqref="F52"/>
    </sheetView>
  </sheetViews>
  <sheetFormatPr baseColWidth="10" defaultRowHeight="16" x14ac:dyDescent="0.2"/>
  <cols>
    <col min="1" max="1" width="42.83203125" customWidth="1"/>
    <col min="2" max="4" width="16" customWidth="1"/>
    <col min="5" max="5" width="16" style="23" customWidth="1"/>
    <col min="6" max="7" width="12.6640625" customWidth="1"/>
    <col min="8" max="9" width="12.83203125" customWidth="1"/>
  </cols>
  <sheetData>
    <row r="1" spans="1:9" ht="35" customHeight="1" x14ac:dyDescent="0.2">
      <c r="A1" s="2" t="s">
        <v>108</v>
      </c>
      <c r="B1" s="1"/>
      <c r="C1" s="1"/>
      <c r="D1" s="1"/>
      <c r="E1" s="8"/>
      <c r="F1" s="1"/>
      <c r="G1" s="1"/>
      <c r="H1" s="1"/>
      <c r="I1" s="1"/>
    </row>
    <row r="2" spans="1:9" ht="18" customHeight="1" x14ac:dyDescent="0.2">
      <c r="A2" s="2"/>
      <c r="B2" s="1"/>
      <c r="C2" s="1"/>
      <c r="D2" s="1"/>
      <c r="E2" s="8"/>
      <c r="F2" s="1"/>
      <c r="G2" s="1"/>
      <c r="H2" s="1"/>
      <c r="I2" s="1"/>
    </row>
    <row r="3" spans="1:9" x14ac:dyDescent="0.2">
      <c r="A3" s="8" t="s">
        <v>275</v>
      </c>
      <c r="B3" s="1"/>
      <c r="C3" s="1"/>
      <c r="D3" s="1"/>
      <c r="E3" s="8"/>
      <c r="F3" s="1"/>
      <c r="G3" s="1"/>
      <c r="H3" s="1"/>
      <c r="I3" s="1"/>
    </row>
    <row r="4" spans="1:9" ht="50" customHeight="1" x14ac:dyDescent="0.2">
      <c r="A4" s="161" t="s">
        <v>113</v>
      </c>
      <c r="B4" s="161"/>
      <c r="C4" s="161"/>
      <c r="D4" s="161"/>
      <c r="E4" s="161"/>
      <c r="G4" s="1"/>
      <c r="H4" s="11"/>
      <c r="I4" s="11"/>
    </row>
    <row r="5" spans="1:9" x14ac:dyDescent="0.2">
      <c r="A5" s="1"/>
      <c r="B5" s="1"/>
      <c r="C5" s="1"/>
      <c r="D5" s="1"/>
      <c r="E5" s="38"/>
      <c r="F5" s="108"/>
    </row>
    <row r="6" spans="1:9" ht="30" customHeight="1" x14ac:dyDescent="0.2">
      <c r="A6" s="196" t="s">
        <v>109</v>
      </c>
      <c r="B6" s="196"/>
      <c r="C6" s="196"/>
      <c r="D6" s="196"/>
      <c r="E6" s="196"/>
    </row>
    <row r="7" spans="1:9" ht="45" x14ac:dyDescent="0.2">
      <c r="A7" s="176" t="s">
        <v>2</v>
      </c>
      <c r="B7" s="27" t="s">
        <v>111</v>
      </c>
      <c r="C7" s="27" t="s">
        <v>112</v>
      </c>
      <c r="D7" s="27" t="s">
        <v>206</v>
      </c>
      <c r="E7" s="13" t="s">
        <v>207</v>
      </c>
    </row>
    <row r="8" spans="1:9" x14ac:dyDescent="0.2">
      <c r="A8" s="197" t="s">
        <v>4</v>
      </c>
      <c r="B8" s="14">
        <v>43</v>
      </c>
      <c r="C8" s="14">
        <v>46</v>
      </c>
      <c r="D8" s="15">
        <f>E8*35+E8*1.25*8</f>
        <v>1572.3670500000001</v>
      </c>
      <c r="E8" s="15">
        <f>VLOOKUP(A8,'Annexe 1'!$A$7:$C$108,3,FALSE)</f>
        <v>34.941490000000002</v>
      </c>
    </row>
    <row r="9" spans="1:9" x14ac:dyDescent="0.2">
      <c r="A9" s="198" t="s">
        <v>7</v>
      </c>
      <c r="B9" s="17">
        <v>43</v>
      </c>
      <c r="C9" s="17">
        <v>46</v>
      </c>
      <c r="D9" s="18">
        <f>E9*35+E9*1.25*8</f>
        <v>1535.1305062499998</v>
      </c>
      <c r="E9" s="18">
        <f>VLOOKUP(A9,'Annexe 1'!$A$7:$C$108,3,FALSE)</f>
        <v>34.114011249999997</v>
      </c>
    </row>
    <row r="10" spans="1:9" x14ac:dyDescent="0.2">
      <c r="A10" s="199" t="s">
        <v>211</v>
      </c>
      <c r="B10" s="97">
        <v>42</v>
      </c>
      <c r="C10" s="97">
        <v>45</v>
      </c>
      <c r="D10" s="98">
        <f>E10*35+E10*1.25*7</f>
        <v>1398.1025078125001</v>
      </c>
      <c r="E10" s="98">
        <f>VLOOKUP(A10,'Annexe 1'!$A$7:$C$108,3,FALSE)</f>
        <v>31.95662875</v>
      </c>
    </row>
    <row r="11" spans="1:9" x14ac:dyDescent="0.2">
      <c r="A11" s="200" t="s">
        <v>8</v>
      </c>
      <c r="B11" s="99">
        <v>43</v>
      </c>
      <c r="C11" s="99">
        <v>46</v>
      </c>
      <c r="D11" s="28">
        <f>E11*35+E11*1.25*8</f>
        <v>1664.4250124999999</v>
      </c>
      <c r="E11" s="28">
        <f>VLOOKUP(A11,'Annexe 1'!$A$7:$C$108,3,FALSE)</f>
        <v>36.987222499999994</v>
      </c>
    </row>
    <row r="12" spans="1:9" x14ac:dyDescent="0.2">
      <c r="A12" s="199" t="s">
        <v>11</v>
      </c>
      <c r="B12" s="97">
        <v>43</v>
      </c>
      <c r="C12" s="97">
        <v>46</v>
      </c>
      <c r="D12" s="98">
        <f>E12*35+E12*1.25*8</f>
        <v>1204.1694562499999</v>
      </c>
      <c r="E12" s="98">
        <f>VLOOKUP(A12,'Annexe 1'!$A$7:$C$108,3,FALSE)</f>
        <v>26.759321249999999</v>
      </c>
    </row>
    <row r="13" spans="1:9" x14ac:dyDescent="0.2">
      <c r="A13" s="201" t="s">
        <v>210</v>
      </c>
      <c r="B13" s="100">
        <v>42</v>
      </c>
      <c r="C13" s="100">
        <v>45</v>
      </c>
      <c r="D13" s="101">
        <f>E13*35+E13*1.25*7</f>
        <v>1049.7484374999999</v>
      </c>
      <c r="E13" s="101">
        <f>VLOOKUP(A13,'Annexe 1'!$A$7:$C$108,3,FALSE)</f>
        <v>23.994250000000001</v>
      </c>
    </row>
    <row r="14" spans="1:9" x14ac:dyDescent="0.2">
      <c r="A14" s="197" t="s">
        <v>12</v>
      </c>
      <c r="B14" s="14">
        <v>43</v>
      </c>
      <c r="C14" s="14">
        <v>46</v>
      </c>
      <c r="D14" s="15">
        <f>E14*35+E14*1.25*8</f>
        <v>1204.1694562499999</v>
      </c>
      <c r="E14" s="15">
        <f>VLOOKUP(A14,'Annexe 1'!$A$7:$C$108,3,FALSE)</f>
        <v>26.759321249999999</v>
      </c>
    </row>
    <row r="15" spans="1:9" x14ac:dyDescent="0.2">
      <c r="A15" s="198" t="s">
        <v>13</v>
      </c>
      <c r="B15" s="17">
        <v>42</v>
      </c>
      <c r="C15" s="17">
        <v>45</v>
      </c>
      <c r="D15" s="18">
        <f>E15*35+E15*1.25*7</f>
        <v>584.86864843750004</v>
      </c>
      <c r="E15" s="18">
        <f>VLOOKUP(A15,'Annexe 1'!$A$7:$C$108,3,FALSE)</f>
        <v>13.368426249999999</v>
      </c>
    </row>
    <row r="16" spans="1:9" x14ac:dyDescent="0.2">
      <c r="A16" s="197" t="s">
        <v>14</v>
      </c>
      <c r="B16" s="14">
        <v>42</v>
      </c>
      <c r="C16" s="14">
        <v>45</v>
      </c>
      <c r="D16" s="15">
        <f>E16*35+E16*1.25*7</f>
        <v>1392.0854609374999</v>
      </c>
      <c r="E16" s="15">
        <f>VLOOKUP(A16,'Annexe 1'!$A$7:$C$108,3,FALSE)</f>
        <v>31.819096249999994</v>
      </c>
    </row>
    <row r="17" spans="1:5" x14ac:dyDescent="0.2">
      <c r="A17" s="198" t="s">
        <v>15</v>
      </c>
      <c r="B17" s="17">
        <v>43</v>
      </c>
      <c r="C17" s="17">
        <v>46</v>
      </c>
      <c r="D17" s="18">
        <f>E17*35+E17*1.25*8</f>
        <v>1431.8593312499997</v>
      </c>
      <c r="E17" s="18">
        <f>VLOOKUP(A17,'Annexe 1'!$A$7:$C$108,3,FALSE)</f>
        <v>31.819096249999994</v>
      </c>
    </row>
    <row r="18" spans="1:5" x14ac:dyDescent="0.2">
      <c r="A18" s="197" t="s">
        <v>17</v>
      </c>
      <c r="B18" s="14">
        <v>43</v>
      </c>
      <c r="C18" s="14">
        <v>46</v>
      </c>
      <c r="D18" s="15">
        <f>E18*35+E18*1.25*8</f>
        <v>1535.1305062499998</v>
      </c>
      <c r="E18" s="15">
        <f>VLOOKUP(A18,'Annexe 1'!$A$7:$C$108,3,FALSE)</f>
        <v>34.114011249999997</v>
      </c>
    </row>
    <row r="19" spans="1:5" x14ac:dyDescent="0.2">
      <c r="A19" s="198" t="s">
        <v>19</v>
      </c>
      <c r="B19" s="17">
        <v>43</v>
      </c>
      <c r="C19" s="17">
        <v>46</v>
      </c>
      <c r="D19" s="18">
        <f>E19*35+E19*1.25*8</f>
        <v>601.57918124999992</v>
      </c>
      <c r="E19" s="18">
        <f>VLOOKUP(A19,'Annexe 1'!$A$7:$C$108,3,FALSE)</f>
        <v>13.368426249999999</v>
      </c>
    </row>
    <row r="20" spans="1:5" x14ac:dyDescent="0.2">
      <c r="A20" s="197" t="s">
        <v>23</v>
      </c>
      <c r="B20" s="14">
        <v>43</v>
      </c>
      <c r="C20" s="14">
        <v>46</v>
      </c>
      <c r="D20" s="15">
        <f>E20*35+E20*1.25*8</f>
        <v>1196.6787562499999</v>
      </c>
      <c r="E20" s="15">
        <f>VLOOKUP(A20,'Annexe 1'!$A$7:$C$108,3,FALSE)</f>
        <v>26.592861249999999</v>
      </c>
    </row>
    <row r="21" spans="1:5" x14ac:dyDescent="0.2">
      <c r="A21" s="197" t="s">
        <v>26</v>
      </c>
      <c r="B21" s="14">
        <v>42</v>
      </c>
      <c r="C21" s="14">
        <v>45</v>
      </c>
      <c r="D21" s="15">
        <f>E21*35+E21*1.25*7</f>
        <v>584.86864843750004</v>
      </c>
      <c r="E21" s="15">
        <f>VLOOKUP(A21,'Annexe 1'!$A$7:$C$108,3,FALSE)</f>
        <v>13.368426249999999</v>
      </c>
    </row>
    <row r="22" spans="1:5" x14ac:dyDescent="0.2">
      <c r="A22" s="198" t="s">
        <v>27</v>
      </c>
      <c r="B22" s="17">
        <v>43</v>
      </c>
      <c r="C22" s="17">
        <v>46</v>
      </c>
      <c r="D22" s="18">
        <f>E22*35+E22*1.25*8</f>
        <v>601.57918124999992</v>
      </c>
      <c r="E22" s="18">
        <f>VLOOKUP(A22,'Annexe 1'!$A$7:$C$108,3,FALSE)</f>
        <v>13.368426249999999</v>
      </c>
    </row>
    <row r="23" spans="1:5" x14ac:dyDescent="0.2">
      <c r="A23" s="197" t="s">
        <v>28</v>
      </c>
      <c r="B23" s="14">
        <v>43</v>
      </c>
      <c r="C23" s="14">
        <v>46</v>
      </c>
      <c r="D23" s="15">
        <f>E23*35+E23*1.25*8</f>
        <v>601.57918124999992</v>
      </c>
      <c r="E23" s="15">
        <f>VLOOKUP(A23,'Annexe 1'!$A$7:$C$108,3,FALSE)</f>
        <v>13.368426249999999</v>
      </c>
    </row>
    <row r="24" spans="1:5" x14ac:dyDescent="0.2">
      <c r="A24" s="198" t="s">
        <v>30</v>
      </c>
      <c r="B24" s="17">
        <v>42</v>
      </c>
      <c r="C24" s="17">
        <v>45</v>
      </c>
      <c r="D24" s="18">
        <f>E24*35+E24*1.25*7</f>
        <v>1911.6829921875001</v>
      </c>
      <c r="E24" s="18">
        <f>VLOOKUP(A24,'Annexe 1'!$A$7:$C$108,3,FALSE)</f>
        <v>43.695611249999999</v>
      </c>
    </row>
    <row r="25" spans="1:5" x14ac:dyDescent="0.2">
      <c r="A25" s="197" t="s">
        <v>32</v>
      </c>
      <c r="B25" s="14">
        <v>43</v>
      </c>
      <c r="C25" s="14">
        <v>46</v>
      </c>
      <c r="D25" s="15">
        <f>E25*35+E25*1.25*8</f>
        <v>1204.1694562499999</v>
      </c>
      <c r="E25" s="15">
        <f>VLOOKUP(A25,'Annexe 1'!$A$7:$C$108,3,FALSE)</f>
        <v>26.759321249999999</v>
      </c>
    </row>
    <row r="26" spans="1:5" x14ac:dyDescent="0.2">
      <c r="A26" s="198" t="s">
        <v>33</v>
      </c>
      <c r="B26" s="17">
        <v>43</v>
      </c>
      <c r="C26" s="17">
        <v>46</v>
      </c>
      <c r="D26" s="18">
        <f>E26*35+E26*1.25*8</f>
        <v>1474.6682249999999</v>
      </c>
      <c r="E26" s="18">
        <f>VLOOKUP(A26,'Annexe 1'!$A$7:$C$108,3,FALSE)</f>
        <v>32.770404999999997</v>
      </c>
    </row>
    <row r="27" spans="1:5" x14ac:dyDescent="0.2">
      <c r="A27" s="197" t="s">
        <v>35</v>
      </c>
      <c r="B27" s="14">
        <v>43</v>
      </c>
      <c r="C27" s="14">
        <v>46</v>
      </c>
      <c r="D27" s="15">
        <f>E27*35+E27*1.25*8</f>
        <v>2171.3147437500002</v>
      </c>
      <c r="E27" s="15">
        <f>VLOOKUP(A27,'Annexe 1'!$A$7:$C$108,3,FALSE)</f>
        <v>48.251438749999998</v>
      </c>
    </row>
    <row r="28" spans="1:5" x14ac:dyDescent="0.2">
      <c r="A28" s="198" t="s">
        <v>37</v>
      </c>
      <c r="B28" s="17">
        <v>42</v>
      </c>
      <c r="C28" s="17">
        <v>46</v>
      </c>
      <c r="D28" s="18">
        <f>E28*35+E28*1.25*7</f>
        <v>2976.7891015624996</v>
      </c>
      <c r="E28" s="18">
        <f>VLOOKUP(A28,'Annexe 1'!$A$7:$C$108,3,FALSE)</f>
        <v>68.040893749999995</v>
      </c>
    </row>
    <row r="29" spans="1:5" x14ac:dyDescent="0.2">
      <c r="A29" s="197" t="s">
        <v>39</v>
      </c>
      <c r="B29" s="14">
        <v>46</v>
      </c>
      <c r="C29" s="14">
        <v>47</v>
      </c>
      <c r="D29" s="15">
        <f>E29*35+E29*1.25*8+E29*1.5*3</f>
        <v>1499.8322418749997</v>
      </c>
      <c r="E29" s="15">
        <f>VLOOKUP(A29,'Annexe 1'!$A$7:$C$108,3,FALSE)</f>
        <v>30.299641249999997</v>
      </c>
    </row>
    <row r="30" spans="1:5" x14ac:dyDescent="0.2">
      <c r="A30" s="198" t="s">
        <v>41</v>
      </c>
      <c r="B30" s="17">
        <v>46</v>
      </c>
      <c r="C30" s="17">
        <v>47</v>
      </c>
      <c r="D30" s="18">
        <f>E30*35+E30*1.25*8+E30*1.5*3</f>
        <v>1499.8322418749997</v>
      </c>
      <c r="E30" s="18">
        <f>VLOOKUP(A30,'Annexe 1'!$A$7:$C$108,3,FALSE)</f>
        <v>30.299641249999997</v>
      </c>
    </row>
    <row r="31" spans="1:5" x14ac:dyDescent="0.2">
      <c r="A31" s="197" t="s">
        <v>42</v>
      </c>
      <c r="B31" s="14">
        <v>43</v>
      </c>
      <c r="C31" s="14">
        <v>46</v>
      </c>
      <c r="D31" s="15">
        <f>E31*35+E31*1.25*8</f>
        <v>1486.3610249999997</v>
      </c>
      <c r="E31" s="15">
        <f>VLOOKUP(A31,'Annexe 1'!$A$7:$C$108,3,FALSE)</f>
        <v>33.030244999999994</v>
      </c>
    </row>
    <row r="32" spans="1:5" x14ac:dyDescent="0.2">
      <c r="A32" s="198" t="s">
        <v>46</v>
      </c>
      <c r="B32" s="17">
        <v>42</v>
      </c>
      <c r="C32" s="17">
        <v>45</v>
      </c>
      <c r="D32" s="18">
        <f>E32*35+E32*1.25*7</f>
        <v>2111.0004453125002</v>
      </c>
      <c r="E32" s="18">
        <f>VLOOKUP(A32,'Annexe 1'!$A$7:$C$108,3,FALSE)</f>
        <v>48.251438749999998</v>
      </c>
    </row>
    <row r="33" spans="1:5" x14ac:dyDescent="0.2">
      <c r="A33" s="197" t="s">
        <v>52</v>
      </c>
      <c r="B33" s="14">
        <v>43</v>
      </c>
      <c r="C33" s="14">
        <v>46</v>
      </c>
      <c r="D33" s="15">
        <f>E33*35+E33*1.25*8</f>
        <v>1196.6787562499999</v>
      </c>
      <c r="E33" s="15">
        <f>VLOOKUP(A33,'Annexe 1'!$A$7:$C$108,3,FALSE)</f>
        <v>26.592861249999999</v>
      </c>
    </row>
    <row r="34" spans="1:5" x14ac:dyDescent="0.2">
      <c r="A34" s="198" t="s">
        <v>53</v>
      </c>
      <c r="B34" s="17">
        <v>46</v>
      </c>
      <c r="C34" s="17">
        <v>47</v>
      </c>
      <c r="D34" s="18">
        <f>E34*35+E34*1.25*8+E34*1.5*3</f>
        <v>1345.7510549999997</v>
      </c>
      <c r="E34" s="18">
        <f>VLOOKUP(A34,'Annexe 1'!$A$7:$C$108,3,FALSE)</f>
        <v>27.186889999999995</v>
      </c>
    </row>
    <row r="35" spans="1:5" x14ac:dyDescent="0.2">
      <c r="A35" s="197" t="s">
        <v>56</v>
      </c>
      <c r="B35" s="14">
        <v>43</v>
      </c>
      <c r="C35" s="14">
        <v>46</v>
      </c>
      <c r="D35" s="15">
        <f>E35*35+E35*1.25*8</f>
        <v>1196.6787562499999</v>
      </c>
      <c r="E35" s="15">
        <f>VLOOKUP(A35,'Annexe 1'!$A$7:$C$108,3,FALSE)</f>
        <v>26.592861249999999</v>
      </c>
    </row>
    <row r="36" spans="1:5" x14ac:dyDescent="0.2">
      <c r="A36" s="198" t="s">
        <v>59</v>
      </c>
      <c r="B36" s="17">
        <v>42</v>
      </c>
      <c r="C36" s="17">
        <v>46</v>
      </c>
      <c r="D36" s="18">
        <f>E36*35+E36*1.25*7</f>
        <v>3016.6881171874998</v>
      </c>
      <c r="E36" s="18">
        <f>VLOOKUP(A36,'Annexe 1'!$A$7:$C$108,3,FALSE)</f>
        <v>68.952871249999987</v>
      </c>
    </row>
    <row r="37" spans="1:5" s="148" customFormat="1" x14ac:dyDescent="0.2">
      <c r="A37" s="202" t="s">
        <v>60</v>
      </c>
      <c r="B37" s="146">
        <v>42</v>
      </c>
      <c r="C37" s="146">
        <v>46</v>
      </c>
      <c r="D37" s="147">
        <f>E37*35+E37*1.25*7</f>
        <v>2976.7891015624996</v>
      </c>
      <c r="E37" s="147">
        <f>VLOOKUP(A37,'Annexe 1'!$A$7:$C$108,3,FALSE)</f>
        <v>68.040893749999995</v>
      </c>
    </row>
    <row r="38" spans="1:5" x14ac:dyDescent="0.2">
      <c r="A38" s="198" t="s">
        <v>62</v>
      </c>
      <c r="B38" s="17">
        <v>46</v>
      </c>
      <c r="C38" s="17">
        <v>47</v>
      </c>
      <c r="D38" s="18">
        <f>E38*35+E38*1.25*8+E38*1.5*3</f>
        <v>1248.695105625</v>
      </c>
      <c r="E38" s="18">
        <f>VLOOKUP(A38,'Annexe 1'!$A$7:$C$108,3,FALSE)</f>
        <v>25.226163749999998</v>
      </c>
    </row>
    <row r="39" spans="1:5" x14ac:dyDescent="0.2">
      <c r="A39" s="197" t="s">
        <v>63</v>
      </c>
      <c r="B39" s="14">
        <v>42</v>
      </c>
      <c r="C39" s="14">
        <v>45</v>
      </c>
      <c r="D39" s="15">
        <f>E39*35+E39*1.25*7</f>
        <v>1569.9546953124996</v>
      </c>
      <c r="E39" s="15">
        <f>VLOOKUP(A39,'Annexe 1'!$A$7:$C$108,3,FALSE)</f>
        <v>35.884678749999992</v>
      </c>
    </row>
    <row r="40" spans="1:5" x14ac:dyDescent="0.2">
      <c r="A40" s="198" t="s">
        <v>64</v>
      </c>
      <c r="B40" s="17">
        <v>42</v>
      </c>
      <c r="C40" s="17">
        <v>45</v>
      </c>
      <c r="D40" s="18">
        <f>E40*35+E40*1.25*7</f>
        <v>2111.0004453125002</v>
      </c>
      <c r="E40" s="18">
        <f>VLOOKUP(A40,'Annexe 1'!$A$7:$C$108,3,FALSE)</f>
        <v>48.251438749999998</v>
      </c>
    </row>
    <row r="41" spans="1:5" x14ac:dyDescent="0.2">
      <c r="A41" s="197" t="s">
        <v>65</v>
      </c>
      <c r="B41" s="14">
        <v>43</v>
      </c>
      <c r="C41" s="14">
        <v>46</v>
      </c>
      <c r="D41" s="15">
        <f>E41*35+E41*1.25*8</f>
        <v>1026.9618749999997</v>
      </c>
      <c r="E41" s="15">
        <f>VLOOKUP(A41,'Annexe 1'!$A$7:$C$108,3,FALSE)</f>
        <v>22.821374999999996</v>
      </c>
    </row>
    <row r="42" spans="1:5" x14ac:dyDescent="0.2">
      <c r="A42" s="198" t="s">
        <v>69</v>
      </c>
      <c r="B42" s="17">
        <v>46</v>
      </c>
      <c r="C42" s="17">
        <v>47</v>
      </c>
      <c r="D42" s="18">
        <f>E42*35+E42*1.25*8+E42*1.5*3</f>
        <v>1248.695105625</v>
      </c>
      <c r="E42" s="18">
        <f>VLOOKUP(A42,'Annexe 1'!$A$7:$C$108,3,FALSE)</f>
        <v>25.226163749999998</v>
      </c>
    </row>
    <row r="43" spans="1:5" x14ac:dyDescent="0.2">
      <c r="A43" s="197" t="s">
        <v>80</v>
      </c>
      <c r="B43" s="14">
        <v>43</v>
      </c>
      <c r="C43" s="14">
        <v>46</v>
      </c>
      <c r="D43" s="15">
        <f>E43*35+E43*1.25*8</f>
        <v>1204.1694562499999</v>
      </c>
      <c r="E43" s="15">
        <f>VLOOKUP(A43,'Annexe 1'!$A$7:$C$108,3,FALSE)</f>
        <v>26.759321249999999</v>
      </c>
    </row>
    <row r="44" spans="1:5" x14ac:dyDescent="0.2">
      <c r="A44" s="198" t="s">
        <v>81</v>
      </c>
      <c r="B44" s="17">
        <v>42</v>
      </c>
      <c r="C44" s="17">
        <v>45</v>
      </c>
      <c r="D44" s="18">
        <f>E44*35+E44*1.25*7</f>
        <v>1433.7052187499999</v>
      </c>
      <c r="E44" s="18">
        <f>VLOOKUP(A44,'Annexe 1'!$A$7:$C$108,3,FALSE)</f>
        <v>32.770404999999997</v>
      </c>
    </row>
    <row r="45" spans="1:5" x14ac:dyDescent="0.2">
      <c r="A45" s="197" t="s">
        <v>82</v>
      </c>
      <c r="B45" s="14">
        <v>43</v>
      </c>
      <c r="C45" s="14">
        <v>46</v>
      </c>
      <c r="D45" s="15">
        <f>E45*35+E45*1.25*8</f>
        <v>1664.4250124999999</v>
      </c>
      <c r="E45" s="15">
        <f>VLOOKUP(A45,'Annexe 1'!$A$7:$C$108,3,FALSE)</f>
        <v>36.987222499999994</v>
      </c>
    </row>
    <row r="46" spans="1:5" x14ac:dyDescent="0.2">
      <c r="A46" s="198" t="s">
        <v>85</v>
      </c>
      <c r="B46" s="17">
        <v>42</v>
      </c>
      <c r="C46" s="17">
        <v>45</v>
      </c>
      <c r="D46" s="18">
        <f>E46*35+E46*1.25*7</f>
        <v>1433.7052187499999</v>
      </c>
      <c r="E46" s="18">
        <f>VLOOKUP(A46,'Annexe 1'!$A$7:$C$108,3,FALSE)</f>
        <v>32.770404999999997</v>
      </c>
    </row>
    <row r="47" spans="1:5" x14ac:dyDescent="0.2">
      <c r="A47" s="197" t="s">
        <v>87</v>
      </c>
      <c r="B47" s="14">
        <v>43</v>
      </c>
      <c r="C47" s="14">
        <v>46</v>
      </c>
      <c r="D47" s="15">
        <f>E47*35+E47*1.25*8</f>
        <v>1079.7393374999999</v>
      </c>
      <c r="E47" s="15">
        <f>VLOOKUP(A47,'Annexe 1'!$A$7:$C$108,3,FALSE)</f>
        <v>23.994207499999998</v>
      </c>
    </row>
    <row r="48" spans="1:5" x14ac:dyDescent="0.2">
      <c r="A48" s="203" t="s">
        <v>93</v>
      </c>
      <c r="B48" s="204">
        <v>46</v>
      </c>
      <c r="C48" s="204">
        <v>47</v>
      </c>
      <c r="D48" s="205">
        <f>E48*35+E48*1.25*8+E48*1.5*3</f>
        <v>1323.7197187500001</v>
      </c>
      <c r="E48" s="205">
        <f>VLOOKUP(A48,'Annexe 1'!$A$7:$C$108,3,FALSE)</f>
        <v>26.741812499999998</v>
      </c>
    </row>
    <row r="49" spans="1:9" x14ac:dyDescent="0.2">
      <c r="A49" s="197" t="s">
        <v>95</v>
      </c>
      <c r="B49" s="14">
        <v>46</v>
      </c>
      <c r="C49" s="14">
        <v>47</v>
      </c>
      <c r="D49" s="15">
        <f>E49*35+E49*1.25*8+E49*1.5*3</f>
        <v>1323.7197187500001</v>
      </c>
      <c r="E49" s="15">
        <f>VLOOKUP(A49,'Annexe 1'!$A$7:$C$108,3,FALSE)</f>
        <v>26.741812499999998</v>
      </c>
    </row>
    <row r="50" spans="1:9" x14ac:dyDescent="0.2">
      <c r="A50" s="198" t="s">
        <v>101</v>
      </c>
      <c r="B50" s="17">
        <v>43</v>
      </c>
      <c r="C50" s="17">
        <v>46</v>
      </c>
      <c r="D50" s="18">
        <f>E50*35+E50*1.25*8</f>
        <v>601.57918124999992</v>
      </c>
      <c r="E50" s="18">
        <f>VLOOKUP(A50,'Annexe 1'!$A$7:$C$108,3,FALSE)</f>
        <v>13.368426249999999</v>
      </c>
      <c r="F50" s="11"/>
      <c r="G50" s="11"/>
      <c r="H50" s="11"/>
      <c r="I50" s="11"/>
    </row>
    <row r="51" spans="1:9" x14ac:dyDescent="0.2">
      <c r="A51" s="206"/>
      <c r="B51" s="207"/>
      <c r="C51" s="207"/>
      <c r="D51" s="207"/>
      <c r="E51" s="208"/>
      <c r="F51" s="150"/>
      <c r="G51" s="150"/>
      <c r="H51" s="150"/>
      <c r="I51" s="150"/>
    </row>
    <row r="52" spans="1:9" ht="30" customHeight="1" x14ac:dyDescent="0.2">
      <c r="A52" s="196" t="s">
        <v>110</v>
      </c>
      <c r="B52" s="196"/>
      <c r="C52" s="196"/>
      <c r="D52" s="196"/>
      <c r="E52" s="196"/>
    </row>
    <row r="53" spans="1:9" ht="45" x14ac:dyDescent="0.2">
      <c r="A53" s="209" t="s">
        <v>2</v>
      </c>
      <c r="B53" s="12" t="s">
        <v>111</v>
      </c>
      <c r="C53" s="12" t="s">
        <v>112</v>
      </c>
      <c r="D53" s="210" t="s">
        <v>204</v>
      </c>
      <c r="E53" s="210" t="s">
        <v>207</v>
      </c>
    </row>
    <row r="54" spans="1:9" x14ac:dyDescent="0.2">
      <c r="A54" s="197" t="s">
        <v>4</v>
      </c>
      <c r="B54" s="16">
        <v>52</v>
      </c>
      <c r="C54" s="16">
        <v>56</v>
      </c>
      <c r="D54" s="86">
        <f>E54*35+E54*1.25*8+E54*1.5*5+E54*1.75*4</f>
        <v>2079.0186550000003</v>
      </c>
      <c r="E54" s="15">
        <f>VLOOKUP(A8,'Annexe 1'!$A$7:$C$108,3,FALSE)</f>
        <v>34.941490000000002</v>
      </c>
    </row>
    <row r="55" spans="1:9" x14ac:dyDescent="0.2">
      <c r="A55" s="198" t="s">
        <v>7</v>
      </c>
      <c r="B55" s="19">
        <v>52</v>
      </c>
      <c r="C55" s="19">
        <v>56</v>
      </c>
      <c r="D55" s="18">
        <f>E55*35+E55*1.25*8+E55*1.5*5+E55*1.75*4</f>
        <v>2029.7836693749998</v>
      </c>
      <c r="E55" s="18">
        <f>VLOOKUP(A9,'Annexe 1'!$A$7:$C$108,3,FALSE)</f>
        <v>34.114011249999997</v>
      </c>
    </row>
    <row r="56" spans="1:9" x14ac:dyDescent="0.2">
      <c r="A56" s="199" t="s">
        <v>211</v>
      </c>
      <c r="B56" s="104">
        <v>51</v>
      </c>
      <c r="C56" s="104">
        <v>55</v>
      </c>
      <c r="D56" s="98">
        <f>E56*35+E56*1.25*8+E56*1.5*5+E56*1.75*3</f>
        <v>1845.4953103125001</v>
      </c>
      <c r="E56" s="98">
        <f>VLOOKUP(A10,'Annexe 1'!$A$7:$C$108,3,FALSE)</f>
        <v>31.95662875</v>
      </c>
    </row>
    <row r="57" spans="1:9" x14ac:dyDescent="0.2">
      <c r="A57" s="200" t="s">
        <v>8</v>
      </c>
      <c r="B57" s="105">
        <v>52</v>
      </c>
      <c r="C57" s="105">
        <v>56</v>
      </c>
      <c r="D57" s="28">
        <f>E57*35+E57*1.25*8+E57*1.5*5+E57*1.75*4</f>
        <v>2200.7397387499996</v>
      </c>
      <c r="E57" s="28">
        <f>VLOOKUP(A11,'Annexe 1'!$A$7:$C$108,3,FALSE)</f>
        <v>36.987222499999994</v>
      </c>
    </row>
    <row r="58" spans="1:9" x14ac:dyDescent="0.2">
      <c r="A58" s="199" t="s">
        <v>11</v>
      </c>
      <c r="B58" s="104">
        <v>52</v>
      </c>
      <c r="C58" s="104">
        <v>56</v>
      </c>
      <c r="D58" s="98">
        <f>E58*35+E58*1.25*8+E58*1.5*5+E58*1.75*4</f>
        <v>1592.1796143749998</v>
      </c>
      <c r="E58" s="98">
        <f>VLOOKUP(A12,'Annexe 1'!$A$7:$C$108,3,FALSE)</f>
        <v>26.759321249999999</v>
      </c>
    </row>
    <row r="59" spans="1:9" x14ac:dyDescent="0.2">
      <c r="A59" s="198" t="s">
        <v>210</v>
      </c>
      <c r="B59" s="19">
        <v>51</v>
      </c>
      <c r="C59" s="19">
        <v>55</v>
      </c>
      <c r="D59" s="18">
        <f>E59*35+E59*1.25*8+E59*1.5*5+E59*1.75*3</f>
        <v>1385.6679375000001</v>
      </c>
      <c r="E59" s="101">
        <f>VLOOKUP(A13,'Annexe 1'!$A$7:$C$108,3,FALSE)</f>
        <v>23.994250000000001</v>
      </c>
    </row>
    <row r="60" spans="1:9" x14ac:dyDescent="0.2">
      <c r="A60" s="197" t="s">
        <v>12</v>
      </c>
      <c r="B60" s="20">
        <v>52</v>
      </c>
      <c r="C60" s="20">
        <v>56</v>
      </c>
      <c r="D60" s="15">
        <f>E60*35+E60*1.25*8+E60*1.5*5+E60*1.75*4</f>
        <v>1592.1796143749998</v>
      </c>
      <c r="E60" s="15">
        <f>VLOOKUP(A14,'Annexe 1'!$A$7:$C$108,3,FALSE)</f>
        <v>26.759321249999999</v>
      </c>
    </row>
    <row r="61" spans="1:9" x14ac:dyDescent="0.2">
      <c r="A61" s="198" t="s">
        <v>13</v>
      </c>
      <c r="B61" s="19">
        <v>51</v>
      </c>
      <c r="C61" s="19">
        <v>55</v>
      </c>
      <c r="D61" s="18">
        <f>E61*35+E61*1.25*8+E61*1.5*5+E61*1.75*3</f>
        <v>772.02661593749986</v>
      </c>
      <c r="E61" s="18">
        <f>VLOOKUP(A15,'Annexe 1'!$A$7:$C$108,3,FALSE)</f>
        <v>13.368426249999999</v>
      </c>
    </row>
    <row r="62" spans="1:9" x14ac:dyDescent="0.2">
      <c r="A62" s="197" t="s">
        <v>14</v>
      </c>
      <c r="B62" s="20">
        <v>51</v>
      </c>
      <c r="C62" s="20">
        <v>55</v>
      </c>
      <c r="D62" s="15">
        <f>E62*35+E62*1.25*8+E62*1.5*5+E62*1.75*3</f>
        <v>1837.5528084374996</v>
      </c>
      <c r="E62" s="15">
        <f>VLOOKUP(A16,'Annexe 1'!$A$7:$C$108,3,FALSE)</f>
        <v>31.819096249999994</v>
      </c>
    </row>
    <row r="63" spans="1:9" x14ac:dyDescent="0.2">
      <c r="A63" s="198" t="s">
        <v>15</v>
      </c>
      <c r="B63" s="19">
        <v>52</v>
      </c>
      <c r="C63" s="19">
        <v>56</v>
      </c>
      <c r="D63" s="18">
        <f>E63*35+E63*1.25*8+E63*1.5*5+E63*1.75*4</f>
        <v>1893.2362268749996</v>
      </c>
      <c r="E63" s="18">
        <f>VLOOKUP(A17,'Annexe 1'!$A$7:$C$108,3,FALSE)</f>
        <v>31.819096249999994</v>
      </c>
    </row>
    <row r="64" spans="1:9" x14ac:dyDescent="0.2">
      <c r="A64" s="197" t="s">
        <v>17</v>
      </c>
      <c r="B64" s="20">
        <v>52</v>
      </c>
      <c r="C64" s="20">
        <v>56</v>
      </c>
      <c r="D64" s="15">
        <f>E64*35+E64*1.25*8+E64*1.5*5+E64*1.75*4</f>
        <v>2029.7836693749998</v>
      </c>
      <c r="E64" s="15">
        <f>VLOOKUP(A18,'Annexe 1'!$A$7:$C$108,3,FALSE)</f>
        <v>34.114011249999997</v>
      </c>
    </row>
    <row r="65" spans="1:5" x14ac:dyDescent="0.2">
      <c r="A65" s="198" t="s">
        <v>19</v>
      </c>
      <c r="B65" s="19">
        <v>52</v>
      </c>
      <c r="C65" s="19">
        <v>56</v>
      </c>
      <c r="D65" s="18">
        <f>E65*35+E65*1.25*8+E65*1.5*5+E65*1.75*4</f>
        <v>795.42136187499989</v>
      </c>
      <c r="E65" s="18">
        <f>VLOOKUP(A19,'Annexe 1'!$A$7:$C$108,3,FALSE)</f>
        <v>13.368426249999999</v>
      </c>
    </row>
    <row r="66" spans="1:5" x14ac:dyDescent="0.2">
      <c r="A66" s="197" t="s">
        <v>23</v>
      </c>
      <c r="B66" s="20">
        <v>52</v>
      </c>
      <c r="C66" s="20">
        <v>56</v>
      </c>
      <c r="D66" s="15">
        <f>E66*35+E66*1.25*8+E66*1.5*5+E66*1.75*4</f>
        <v>1582.2752443749998</v>
      </c>
      <c r="E66" s="15">
        <f>VLOOKUP(A20,'Annexe 1'!$A$7:$C$108,3,FALSE)</f>
        <v>26.592861249999999</v>
      </c>
    </row>
    <row r="67" spans="1:5" x14ac:dyDescent="0.2">
      <c r="A67" s="197" t="s">
        <v>26</v>
      </c>
      <c r="B67" s="20">
        <v>51</v>
      </c>
      <c r="C67" s="20">
        <v>55</v>
      </c>
      <c r="D67" s="15">
        <f>E67*35+E67*1.25*8+E67*1.5*5+E67*1.75*3</f>
        <v>772.02661593749986</v>
      </c>
      <c r="E67" s="15">
        <f>VLOOKUP(A21,'Annexe 1'!$A$7:$C$108,3,FALSE)</f>
        <v>13.368426249999999</v>
      </c>
    </row>
    <row r="68" spans="1:5" x14ac:dyDescent="0.2">
      <c r="A68" s="198" t="s">
        <v>27</v>
      </c>
      <c r="B68" s="19">
        <v>52</v>
      </c>
      <c r="C68" s="19">
        <v>56</v>
      </c>
      <c r="D68" s="18">
        <f>E68*35+E68*1.25*8+E68*1.5*5+E68*1.75*4</f>
        <v>795.42136187499989</v>
      </c>
      <c r="E68" s="18">
        <f>VLOOKUP(A22,'Annexe 1'!$A$7:$C$108,3,FALSE)</f>
        <v>13.368426249999999</v>
      </c>
    </row>
    <row r="69" spans="1:5" x14ac:dyDescent="0.2">
      <c r="A69" s="197" t="s">
        <v>28</v>
      </c>
      <c r="B69" s="20">
        <v>52</v>
      </c>
      <c r="C69" s="20">
        <v>56</v>
      </c>
      <c r="D69" s="15">
        <f>E69*35+E69*1.25*8+E69*1.5*5+E69*1.75*4</f>
        <v>795.42136187499989</v>
      </c>
      <c r="E69" s="15">
        <f>VLOOKUP(A23,'Annexe 1'!$A$7:$C$108,3,FALSE)</f>
        <v>13.368426249999999</v>
      </c>
    </row>
    <row r="70" spans="1:5" x14ac:dyDescent="0.2">
      <c r="A70" s="198" t="s">
        <v>30</v>
      </c>
      <c r="B70" s="19">
        <v>51</v>
      </c>
      <c r="C70" s="19">
        <v>55</v>
      </c>
      <c r="D70" s="18">
        <f>E70*35+E70*1.25*8+E70*1.5*5+E70*1.75*3</f>
        <v>2523.4215496874999</v>
      </c>
      <c r="E70" s="18">
        <f>VLOOKUP(A24,'Annexe 1'!$A$7:$C$108,3,FALSE)</f>
        <v>43.695611249999999</v>
      </c>
    </row>
    <row r="71" spans="1:5" x14ac:dyDescent="0.2">
      <c r="A71" s="197" t="s">
        <v>32</v>
      </c>
      <c r="B71" s="20">
        <v>52</v>
      </c>
      <c r="C71" s="20">
        <v>56</v>
      </c>
      <c r="D71" s="15">
        <f>E71*35+E71*1.25*8+E71*1.5*5+E71*1.75*4</f>
        <v>1592.1796143749998</v>
      </c>
      <c r="E71" s="15">
        <f>VLOOKUP(A25,'Annexe 1'!$A$7:$C$108,3,FALSE)</f>
        <v>26.759321249999999</v>
      </c>
    </row>
    <row r="72" spans="1:5" x14ac:dyDescent="0.2">
      <c r="A72" s="198" t="s">
        <v>33</v>
      </c>
      <c r="B72" s="19">
        <v>52</v>
      </c>
      <c r="C72" s="19">
        <v>56</v>
      </c>
      <c r="D72" s="18">
        <f>E72*35+E72*1.25*8+E72*1.5*5+E72*1.75*4</f>
        <v>1949.8390974999998</v>
      </c>
      <c r="E72" s="18">
        <f>VLOOKUP(A26,'Annexe 1'!$A$7:$C$108,3,FALSE)</f>
        <v>32.770404999999997</v>
      </c>
    </row>
    <row r="73" spans="1:5" x14ac:dyDescent="0.2">
      <c r="A73" s="197" t="s">
        <v>35</v>
      </c>
      <c r="B73" s="20">
        <v>52</v>
      </c>
      <c r="C73" s="20">
        <v>56</v>
      </c>
      <c r="D73" s="15">
        <f>E73*35+E73*1.25*8+E73*1.5*5+E73*1.75*4</f>
        <v>2870.9606056250004</v>
      </c>
      <c r="E73" s="15">
        <f>VLOOKUP(A27,'Annexe 1'!$A$7:$C$108,3,FALSE)</f>
        <v>48.251438749999998</v>
      </c>
    </row>
    <row r="74" spans="1:5" x14ac:dyDescent="0.2">
      <c r="A74" s="198" t="s">
        <v>37</v>
      </c>
      <c r="B74" s="19">
        <v>51</v>
      </c>
      <c r="C74" s="19">
        <v>56</v>
      </c>
      <c r="D74" s="18">
        <f>E74*35+E74*1.25*8+E74*1.5*5+E74*1.75*3</f>
        <v>3929.3616140624995</v>
      </c>
      <c r="E74" s="18">
        <f>VLOOKUP(A28,'Annexe 1'!$A$7:$C$108,3,FALSE)</f>
        <v>68.040893749999995</v>
      </c>
    </row>
    <row r="75" spans="1:5" x14ac:dyDescent="0.2">
      <c r="A75" s="197" t="s">
        <v>39</v>
      </c>
      <c r="B75" s="20">
        <v>56</v>
      </c>
      <c r="C75" s="20">
        <v>57</v>
      </c>
      <c r="D75" s="15">
        <f>E75*35+E75*1.25*8+E75*1.5*5+E75*1.75*8</f>
        <v>2014.9261431249997</v>
      </c>
      <c r="E75" s="15">
        <f>VLOOKUP(A29,'Annexe 1'!$A$7:$C$108,3,FALSE)</f>
        <v>30.299641249999997</v>
      </c>
    </row>
    <row r="76" spans="1:5" x14ac:dyDescent="0.2">
      <c r="A76" s="198" t="s">
        <v>41</v>
      </c>
      <c r="B76" s="19">
        <v>56</v>
      </c>
      <c r="C76" s="19">
        <v>57</v>
      </c>
      <c r="D76" s="18">
        <f>E76*35+E76*1.25*8+E76*1.5*5+E76*1.75*8</f>
        <v>2014.9261431249997</v>
      </c>
      <c r="E76" s="18">
        <f>VLOOKUP(A30,'Annexe 1'!$A$7:$C$108,3,FALSE)</f>
        <v>30.299641249999997</v>
      </c>
    </row>
    <row r="77" spans="1:5" x14ac:dyDescent="0.2">
      <c r="A77" s="197" t="s">
        <v>42</v>
      </c>
      <c r="B77" s="20">
        <v>52</v>
      </c>
      <c r="C77" s="20">
        <v>56</v>
      </c>
      <c r="D77" s="15">
        <f>E77*35+E77*1.25*8+E77*1.5*5+E77*1.75*4</f>
        <v>1965.2995774999995</v>
      </c>
      <c r="E77" s="15">
        <f>VLOOKUP(A31,'Annexe 1'!$A$7:$C$108,3,FALSE)</f>
        <v>33.030244999999994</v>
      </c>
    </row>
    <row r="78" spans="1:5" x14ac:dyDescent="0.2">
      <c r="A78" s="198" t="s">
        <v>46</v>
      </c>
      <c r="B78" s="19">
        <v>51</v>
      </c>
      <c r="C78" s="19">
        <v>55</v>
      </c>
      <c r="D78" s="18">
        <f>E78*35+E78*1.25*8+E78*1.5*5+E78*1.75*3</f>
        <v>2786.5205878125003</v>
      </c>
      <c r="E78" s="18">
        <f>VLOOKUP(A32,'Annexe 1'!$A$7:$C$108,3,FALSE)</f>
        <v>48.251438749999998</v>
      </c>
    </row>
    <row r="79" spans="1:5" x14ac:dyDescent="0.2">
      <c r="A79" s="197" t="s">
        <v>52</v>
      </c>
      <c r="B79" s="20">
        <v>52</v>
      </c>
      <c r="C79" s="20">
        <v>56</v>
      </c>
      <c r="D79" s="15">
        <f>E79*35+E79*1.25*8+E79*1.5*5+E79*1.75*4</f>
        <v>1582.2752443749998</v>
      </c>
      <c r="E79" s="15">
        <f>VLOOKUP(A33,'Annexe 1'!$A$7:$C$108,3,FALSE)</f>
        <v>26.592861249999999</v>
      </c>
    </row>
    <row r="80" spans="1:5" x14ac:dyDescent="0.2">
      <c r="A80" s="198" t="s">
        <v>53</v>
      </c>
      <c r="B80" s="19">
        <v>56</v>
      </c>
      <c r="C80" s="19">
        <v>57</v>
      </c>
      <c r="D80" s="18">
        <f>E80*35+E80*1.25*8+E80*1.5*5+E80*1.75*8</f>
        <v>1807.9281849999995</v>
      </c>
      <c r="E80" s="18">
        <f>VLOOKUP(A34,'Annexe 1'!$A$7:$C$108,3,FALSE)</f>
        <v>27.186889999999995</v>
      </c>
    </row>
    <row r="81" spans="1:5" x14ac:dyDescent="0.2">
      <c r="A81" s="197" t="s">
        <v>56</v>
      </c>
      <c r="B81" s="20">
        <v>52</v>
      </c>
      <c r="C81" s="20">
        <v>56</v>
      </c>
      <c r="D81" s="15">
        <f>E81*35+E81*1.25*8+E81*1.5*5+E81*1.75*4</f>
        <v>1582.2752443749998</v>
      </c>
      <c r="E81" s="15">
        <f>VLOOKUP(A35,'Annexe 1'!$A$7:$C$108,3,FALSE)</f>
        <v>26.592861249999999</v>
      </c>
    </row>
    <row r="82" spans="1:5" x14ac:dyDescent="0.2">
      <c r="A82" s="198" t="s">
        <v>59</v>
      </c>
      <c r="B82" s="19">
        <v>51</v>
      </c>
      <c r="C82" s="19">
        <v>56</v>
      </c>
      <c r="D82" s="18">
        <f>E82*35+E82*1.25*8+E82*1.5*5+E82*1.75*3</f>
        <v>3982.0283146874995</v>
      </c>
      <c r="E82" s="18">
        <f>VLOOKUP(A36,'Annexe 1'!$A$7:$C$108,3,FALSE)</f>
        <v>68.952871249999987</v>
      </c>
    </row>
    <row r="83" spans="1:5" x14ac:dyDescent="0.2">
      <c r="A83" s="197" t="s">
        <v>60</v>
      </c>
      <c r="B83" s="20">
        <v>51</v>
      </c>
      <c r="C83" s="20">
        <v>56</v>
      </c>
      <c r="D83" s="15">
        <f>E83*35+E83*1.25*8+E83*1.5*5+E83*1.75*3</f>
        <v>3929.3616140624995</v>
      </c>
      <c r="E83" s="15">
        <f>VLOOKUP(A37,'Annexe 1'!$A$7:$C$108,3,FALSE)</f>
        <v>68.040893749999995</v>
      </c>
    </row>
    <row r="84" spans="1:5" x14ac:dyDescent="0.2">
      <c r="A84" s="198" t="s">
        <v>62</v>
      </c>
      <c r="B84" s="19">
        <v>56</v>
      </c>
      <c r="C84" s="19">
        <v>57</v>
      </c>
      <c r="D84" s="18">
        <f>E84*35+E84*1.25*8+E84*1.5*5+E84*1.75*8</f>
        <v>1677.5398893749998</v>
      </c>
      <c r="E84" s="18">
        <f>VLOOKUP(A38,'Annexe 1'!$A$7:$C$108,3,FALSE)</f>
        <v>25.226163749999998</v>
      </c>
    </row>
    <row r="85" spans="1:5" x14ac:dyDescent="0.2">
      <c r="A85" s="197" t="s">
        <v>63</v>
      </c>
      <c r="B85" s="20">
        <v>51</v>
      </c>
      <c r="C85" s="20">
        <v>55</v>
      </c>
      <c r="D85" s="15">
        <f>E85*35+E85*1.25*8+E85*1.5*5+E85*1.75*3</f>
        <v>2072.3401978124994</v>
      </c>
      <c r="E85" s="15">
        <f>VLOOKUP(A39,'Annexe 1'!$A$7:$C$108,3,FALSE)</f>
        <v>35.884678749999992</v>
      </c>
    </row>
    <row r="86" spans="1:5" x14ac:dyDescent="0.2">
      <c r="A86" s="198" t="s">
        <v>64</v>
      </c>
      <c r="B86" s="19">
        <v>51</v>
      </c>
      <c r="C86" s="19">
        <v>55</v>
      </c>
      <c r="D86" s="18">
        <f>E86*35+E86*1.25*8+E86*1.5*5+E86*1.75*3</f>
        <v>2786.5205878125003</v>
      </c>
      <c r="E86" s="18">
        <f>VLOOKUP(A40,'Annexe 1'!$A$7:$C$108,3,FALSE)</f>
        <v>48.251438749999998</v>
      </c>
    </row>
    <row r="87" spans="1:5" x14ac:dyDescent="0.2">
      <c r="A87" s="197" t="s">
        <v>65</v>
      </c>
      <c r="B87" s="20">
        <v>52</v>
      </c>
      <c r="C87" s="20">
        <v>56</v>
      </c>
      <c r="D87" s="15">
        <f>E87*35+E87*1.25*8+E87*1.5*5+E87*1.75*4</f>
        <v>1357.8718124999996</v>
      </c>
      <c r="E87" s="15">
        <f>VLOOKUP(A41,'Annexe 1'!$A$7:$C$108,3,FALSE)</f>
        <v>22.821374999999996</v>
      </c>
    </row>
    <row r="88" spans="1:5" x14ac:dyDescent="0.2">
      <c r="A88" s="198" t="s">
        <v>69</v>
      </c>
      <c r="B88" s="19">
        <v>56</v>
      </c>
      <c r="C88" s="19">
        <v>57</v>
      </c>
      <c r="D88" s="18">
        <f>E88*35+E88*1.25*8+E88*1.5*5+E88*1.75*8</f>
        <v>1677.5398893749998</v>
      </c>
      <c r="E88" s="18">
        <f>VLOOKUP(A42,'Annexe 1'!$A$7:$C$108,3,FALSE)</f>
        <v>25.226163749999998</v>
      </c>
    </row>
    <row r="89" spans="1:5" x14ac:dyDescent="0.2">
      <c r="A89" s="197" t="s">
        <v>80</v>
      </c>
      <c r="B89" s="20">
        <v>52</v>
      </c>
      <c r="C89" s="20">
        <v>56</v>
      </c>
      <c r="D89" s="15">
        <f>E89*35+E89*1.25*8+E89*1.5*5+E89*1.75*4</f>
        <v>1592.1796143749998</v>
      </c>
      <c r="E89" s="15">
        <f>VLOOKUP(A43,'Annexe 1'!$A$7:$C$108,3,FALSE)</f>
        <v>26.759321249999999</v>
      </c>
    </row>
    <row r="90" spans="1:5" x14ac:dyDescent="0.2">
      <c r="A90" s="198" t="s">
        <v>81</v>
      </c>
      <c r="B90" s="19">
        <v>51</v>
      </c>
      <c r="C90" s="19">
        <v>55</v>
      </c>
      <c r="D90" s="18">
        <f>E90*35+E90*1.25*8+E90*1.5*5+E90*1.75*3</f>
        <v>1892.4908887499998</v>
      </c>
      <c r="E90" s="18">
        <f>VLOOKUP(A44,'Annexe 1'!$A$7:$C$108,3,FALSE)</f>
        <v>32.770404999999997</v>
      </c>
    </row>
    <row r="91" spans="1:5" x14ac:dyDescent="0.2">
      <c r="A91" s="197" t="s">
        <v>82</v>
      </c>
      <c r="B91" s="20">
        <v>52</v>
      </c>
      <c r="C91" s="20">
        <v>56</v>
      </c>
      <c r="D91" s="15">
        <f>E91*35+E91*1.25*8+E91*1.5*5+E91*1.75*4</f>
        <v>2200.7397387499996</v>
      </c>
      <c r="E91" s="15">
        <f>VLOOKUP(A45,'Annexe 1'!$A$7:$C$108,3,FALSE)</f>
        <v>36.987222499999994</v>
      </c>
    </row>
    <row r="92" spans="1:5" x14ac:dyDescent="0.2">
      <c r="A92" s="198" t="s">
        <v>85</v>
      </c>
      <c r="B92" s="19">
        <v>51</v>
      </c>
      <c r="C92" s="19">
        <v>55</v>
      </c>
      <c r="D92" s="18">
        <f>E92*35+E92*1.25*8+E92*1.5*5+E92*1.75*3</f>
        <v>1892.4908887499998</v>
      </c>
      <c r="E92" s="18">
        <f>VLOOKUP(A46,'Annexe 1'!$A$7:$C$108,3,FALSE)</f>
        <v>32.770404999999997</v>
      </c>
    </row>
    <row r="93" spans="1:5" x14ac:dyDescent="0.2">
      <c r="A93" s="197" t="s">
        <v>87</v>
      </c>
      <c r="B93" s="20">
        <v>52</v>
      </c>
      <c r="C93" s="20">
        <v>56</v>
      </c>
      <c r="D93" s="15">
        <f>E93*35+E93*1.25*8+E93*1.5*5+E93*1.75*4</f>
        <v>1427.6553462499999</v>
      </c>
      <c r="E93" s="15">
        <f>VLOOKUP(A47,'Annexe 1'!$A$7:$C$108,3,FALSE)</f>
        <v>23.994207499999998</v>
      </c>
    </row>
    <row r="94" spans="1:5" x14ac:dyDescent="0.2">
      <c r="A94" s="198" t="s">
        <v>93</v>
      </c>
      <c r="B94" s="19">
        <v>56</v>
      </c>
      <c r="C94" s="19">
        <v>57</v>
      </c>
      <c r="D94" s="18">
        <f>E94*35+E94*1.25*8+E94*1.5*5+E94*1.75*8</f>
        <v>1778.3305312499997</v>
      </c>
      <c r="E94" s="18">
        <f>VLOOKUP(A48,'Annexe 1'!$A$7:$C$108,3,FALSE)</f>
        <v>26.741812499999998</v>
      </c>
    </row>
    <row r="95" spans="1:5" x14ac:dyDescent="0.2">
      <c r="A95" s="197" t="s">
        <v>95</v>
      </c>
      <c r="B95" s="20">
        <v>56</v>
      </c>
      <c r="C95" s="20">
        <v>57</v>
      </c>
      <c r="D95" s="15">
        <f>E95*35+E95*1.25*8+E95*1.5*5+E95*1.75*8</f>
        <v>1778.3305312499997</v>
      </c>
      <c r="E95" s="15">
        <f>VLOOKUP(A49,'Annexe 1'!$A$7:$C$108,3,FALSE)</f>
        <v>26.741812499999998</v>
      </c>
    </row>
    <row r="96" spans="1:5" x14ac:dyDescent="0.2">
      <c r="A96" s="198" t="s">
        <v>101</v>
      </c>
      <c r="B96" s="19">
        <v>52</v>
      </c>
      <c r="C96" s="19">
        <v>56</v>
      </c>
      <c r="D96" s="18">
        <f>E96*35+E96*1.25*8+E96*1.5*5+E96*1.75*4</f>
        <v>795.42136187499989</v>
      </c>
      <c r="E96" s="18">
        <f>VLOOKUP(A50,'Annexe 1'!$A$7:$C$108,3,FALSE)</f>
        <v>13.368426249999999</v>
      </c>
    </row>
    <row r="98" spans="1:5" x14ac:dyDescent="0.2">
      <c r="A98" s="26" t="s">
        <v>103</v>
      </c>
      <c r="B98" s="9">
        <v>18.559999999999999</v>
      </c>
    </row>
    <row r="99" spans="1:5" x14ac:dyDescent="0.2">
      <c r="A99" s="26" t="s">
        <v>104</v>
      </c>
      <c r="B99" s="9">
        <v>7.54</v>
      </c>
    </row>
    <row r="101" spans="1:5" ht="55" customHeight="1" x14ac:dyDescent="0.2">
      <c r="A101" s="160" t="s">
        <v>212</v>
      </c>
      <c r="B101" s="160"/>
      <c r="C101" s="160"/>
      <c r="D101" s="160"/>
      <c r="E101" s="160"/>
    </row>
  </sheetData>
  <autoFilter ref="A53:E96" xr:uid="{AB97FFEE-0F4F-434D-8894-44F14BD359BC}"/>
  <mergeCells count="5">
    <mergeCell ref="A6:E6"/>
    <mergeCell ref="A52:E52"/>
    <mergeCell ref="A4:E4"/>
    <mergeCell ref="F51:I51"/>
    <mergeCell ref="A101:E101"/>
  </mergeCells>
  <pageMargins left="0.7" right="0.7" top="0.75" bottom="0.75" header="0.3" footer="0.3"/>
  <pageSetup paperSize="9" orientation="landscape" horizontalDpi="0" verticalDpi="0"/>
  <headerFooter>
    <oddHeader>&amp;LCCN Production cinématographique (IDCC 3097)</oddHeader>
    <oddFooter>&amp;C&amp;"Calibri (Corps),Normal"&amp;9Syndicat des Producteurs Indépendants
https://lespi.org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5C926-9F4F-1C4F-9F78-0FF84BCC2E4B}">
  <sheetPr>
    <tabColor theme="7"/>
  </sheetPr>
  <dimension ref="A1:P117"/>
  <sheetViews>
    <sheetView zoomScaleNormal="100" workbookViewId="0">
      <selection activeCell="H14" sqref="H14"/>
    </sheetView>
  </sheetViews>
  <sheetFormatPr baseColWidth="10" defaultRowHeight="16" x14ac:dyDescent="0.2"/>
  <cols>
    <col min="1" max="1" width="52.6640625" customWidth="1"/>
    <col min="2" max="5" width="16" customWidth="1"/>
    <col min="6" max="6" width="6" customWidth="1"/>
    <col min="7" max="17" width="10.83203125" customWidth="1"/>
  </cols>
  <sheetData>
    <row r="1" spans="1:16" ht="50" customHeight="1" x14ac:dyDescent="0.2">
      <c r="A1" s="162" t="s">
        <v>224</v>
      </c>
      <c r="B1" s="162"/>
      <c r="C1" s="162"/>
      <c r="D1" s="162"/>
      <c r="E1" s="162"/>
    </row>
    <row r="2" spans="1:16" x14ac:dyDescent="0.2">
      <c r="A2" s="1"/>
      <c r="B2" s="1"/>
      <c r="C2" s="1"/>
      <c r="D2" s="1"/>
      <c r="E2" s="1"/>
      <c r="L2" s="88"/>
      <c r="M2" s="88"/>
      <c r="N2" s="89"/>
    </row>
    <row r="3" spans="1:16" x14ac:dyDescent="0.2">
      <c r="A3" s="8" t="s">
        <v>275</v>
      </c>
      <c r="B3" s="1"/>
      <c r="C3" s="1"/>
      <c r="D3" s="1"/>
      <c r="E3" s="1"/>
      <c r="G3" s="88" t="s">
        <v>116</v>
      </c>
      <c r="H3" s="89">
        <v>821.51</v>
      </c>
      <c r="L3" s="88"/>
      <c r="M3" s="88"/>
      <c r="N3" s="89"/>
    </row>
    <row r="4" spans="1:16" x14ac:dyDescent="0.2">
      <c r="A4" s="3" t="s">
        <v>1</v>
      </c>
      <c r="B4" s="3"/>
      <c r="C4" s="1"/>
      <c r="D4" s="1"/>
      <c r="E4" s="21"/>
      <c r="G4" s="46" t="s">
        <v>117</v>
      </c>
      <c r="H4" s="90">
        <v>0.35</v>
      </c>
      <c r="L4" s="46"/>
      <c r="M4" s="46"/>
      <c r="N4" s="90"/>
    </row>
    <row r="5" spans="1:16" x14ac:dyDescent="0.2">
      <c r="A5" s="3"/>
      <c r="B5" s="3"/>
      <c r="C5" s="1"/>
      <c r="D5" s="1"/>
      <c r="E5" s="21"/>
      <c r="G5" s="46"/>
      <c r="H5" s="46"/>
      <c r="I5" s="90"/>
    </row>
    <row r="6" spans="1:16" x14ac:dyDescent="0.2">
      <c r="A6" s="1"/>
      <c r="B6" s="1"/>
      <c r="C6" s="22"/>
      <c r="D6" s="22"/>
      <c r="E6" s="1"/>
      <c r="F6" s="108"/>
      <c r="G6" s="108"/>
      <c r="H6" s="108"/>
      <c r="I6" s="108"/>
      <c r="J6" s="108"/>
      <c r="K6" s="108"/>
      <c r="L6" s="108"/>
      <c r="M6" s="108"/>
      <c r="N6" s="108"/>
      <c r="O6" s="108"/>
    </row>
    <row r="7" spans="1:16" ht="45" x14ac:dyDescent="0.2">
      <c r="A7" s="176" t="s">
        <v>2</v>
      </c>
      <c r="B7" s="13" t="s">
        <v>206</v>
      </c>
      <c r="C7" s="27" t="s">
        <v>208</v>
      </c>
      <c r="D7" s="27" t="s">
        <v>207</v>
      </c>
      <c r="E7" s="27" t="s">
        <v>209</v>
      </c>
      <c r="F7" s="113"/>
      <c r="G7" s="113"/>
      <c r="H7" s="113"/>
      <c r="I7" s="113"/>
      <c r="J7" s="113"/>
      <c r="K7" s="113"/>
      <c r="L7" s="113"/>
      <c r="M7" s="113"/>
      <c r="N7" s="113"/>
      <c r="O7" s="113"/>
      <c r="P7" s="113"/>
    </row>
    <row r="8" spans="1:16" ht="17" customHeight="1" x14ac:dyDescent="0.2">
      <c r="A8" s="192" t="s">
        <v>3</v>
      </c>
      <c r="B8" s="15">
        <f t="shared" ref="B8:B16" si="0">$H$3+($H$4*(E8-$H$3))</f>
        <v>1051.8026149999998</v>
      </c>
      <c r="C8" s="15">
        <f t="shared" ref="C8:C16" si="1">2*(E8-B8)</f>
        <v>855.37257</v>
      </c>
      <c r="D8" s="15">
        <f t="shared" ref="D8:D40" si="2">B8/40</f>
        <v>26.295065374999997</v>
      </c>
      <c r="E8" s="15">
        <f>VLOOKUP(A8,'Annexe 1'!$A$7:$B$108,2,FALSE)</f>
        <v>1479.4888999999998</v>
      </c>
      <c r="F8" s="9"/>
      <c r="G8" s="9"/>
      <c r="H8" s="9"/>
      <c r="I8" s="114"/>
      <c r="J8" s="9"/>
      <c r="K8" s="9"/>
      <c r="L8" s="9"/>
      <c r="M8" s="9"/>
      <c r="N8" s="114"/>
      <c r="O8" s="9"/>
      <c r="P8" s="111"/>
    </row>
    <row r="9" spans="1:16" x14ac:dyDescent="0.2">
      <c r="A9" s="191" t="s">
        <v>4</v>
      </c>
      <c r="B9" s="28">
        <f t="shared" si="0"/>
        <v>1023.16236</v>
      </c>
      <c r="C9" s="28">
        <f t="shared" si="1"/>
        <v>748.99447999999984</v>
      </c>
      <c r="D9" s="28">
        <f t="shared" si="2"/>
        <v>25.579059000000001</v>
      </c>
      <c r="E9" s="28">
        <f>VLOOKUP(A9,'Annexe 1'!$A$7:$B$108,2,FALSE)</f>
        <v>1397.6596</v>
      </c>
      <c r="F9" s="9"/>
      <c r="G9" s="9"/>
      <c r="H9" s="9"/>
      <c r="I9" s="114"/>
      <c r="J9" s="9"/>
      <c r="K9" s="9"/>
      <c r="L9" s="9"/>
      <c r="M9" s="9"/>
      <c r="N9" s="114"/>
      <c r="O9" s="9"/>
      <c r="P9" s="111"/>
    </row>
    <row r="10" spans="1:16" x14ac:dyDescent="0.2">
      <c r="A10" s="192" t="s">
        <v>5</v>
      </c>
      <c r="B10" s="15">
        <f t="shared" si="0"/>
        <v>1036.3670024999999</v>
      </c>
      <c r="C10" s="15">
        <f t="shared" si="1"/>
        <v>798.04029499999979</v>
      </c>
      <c r="D10" s="15">
        <f t="shared" si="2"/>
        <v>25.909175062499997</v>
      </c>
      <c r="E10" s="15">
        <f>VLOOKUP(A10,'Annexe 1'!$A$7:$B$108,2,FALSE)</f>
        <v>1435.3871499999998</v>
      </c>
      <c r="F10" s="9"/>
      <c r="G10" s="9"/>
      <c r="H10" s="9"/>
      <c r="I10" s="114"/>
      <c r="J10" s="9"/>
      <c r="K10" s="9"/>
      <c r="L10" s="9"/>
      <c r="M10" s="9"/>
      <c r="N10" s="114"/>
      <c r="O10" s="9"/>
      <c r="P10" s="111"/>
    </row>
    <row r="11" spans="1:16" x14ac:dyDescent="0.2">
      <c r="A11" s="191" t="s">
        <v>6</v>
      </c>
      <c r="B11" s="28">
        <f t="shared" si="0"/>
        <v>926.59119999999996</v>
      </c>
      <c r="C11" s="28">
        <f t="shared" si="1"/>
        <v>390.30160000000001</v>
      </c>
      <c r="D11" s="28">
        <f t="shared" si="2"/>
        <v>23.16478</v>
      </c>
      <c r="E11" s="28">
        <f>VLOOKUP(A11,'Annexe 1'!$A$7:$B$108,2,FALSE)</f>
        <v>1121.742</v>
      </c>
      <c r="F11" s="9"/>
      <c r="G11" s="9"/>
      <c r="H11" s="9"/>
      <c r="I11" s="114"/>
      <c r="J11" s="9"/>
      <c r="K11" s="9"/>
      <c r="L11" s="9"/>
      <c r="M11" s="9"/>
      <c r="N11" s="114"/>
      <c r="O11" s="9"/>
      <c r="P11" s="111"/>
    </row>
    <row r="12" spans="1:16" x14ac:dyDescent="0.2">
      <c r="A12" s="192" t="s">
        <v>7</v>
      </c>
      <c r="B12" s="15">
        <f t="shared" si="0"/>
        <v>1011.5776575</v>
      </c>
      <c r="C12" s="15">
        <f t="shared" si="1"/>
        <v>705.96558499999992</v>
      </c>
      <c r="D12" s="15">
        <f t="shared" si="2"/>
        <v>25.289441437499999</v>
      </c>
      <c r="E12" s="15">
        <f>VLOOKUP(A12,'Annexe 1'!$A$7:$B$108,2,FALSE)</f>
        <v>1364.5604499999999</v>
      </c>
      <c r="F12" s="9"/>
      <c r="G12" s="9"/>
      <c r="H12" s="9"/>
      <c r="I12" s="114"/>
      <c r="J12" s="9"/>
      <c r="K12" s="9"/>
      <c r="L12" s="9"/>
      <c r="M12" s="9"/>
      <c r="N12" s="114"/>
      <c r="O12" s="9"/>
      <c r="P12" s="111"/>
    </row>
    <row r="13" spans="1:16" x14ac:dyDescent="0.2">
      <c r="A13" s="195" t="s">
        <v>211</v>
      </c>
      <c r="B13" s="28">
        <f t="shared" si="0"/>
        <v>981.3743025</v>
      </c>
      <c r="C13" s="28">
        <f>2*(E13-B13)</f>
        <v>593.7816949999999</v>
      </c>
      <c r="D13" s="28">
        <f>B13/40</f>
        <v>24.534357562499999</v>
      </c>
      <c r="E13" s="28">
        <f>VLOOKUP(A13,'Annexe 1'!$A$7:$B$108,2,FALSE)</f>
        <v>1278.2651499999999</v>
      </c>
      <c r="F13" s="9"/>
      <c r="G13" s="9"/>
      <c r="H13" s="9"/>
      <c r="I13" s="114"/>
      <c r="J13" s="9"/>
      <c r="K13" s="9"/>
      <c r="L13" s="9"/>
      <c r="M13" s="9"/>
      <c r="N13" s="114"/>
      <c r="O13" s="9"/>
      <c r="P13" s="111"/>
    </row>
    <row r="14" spans="1:16" x14ac:dyDescent="0.2">
      <c r="A14" s="192" t="s">
        <v>8</v>
      </c>
      <c r="B14" s="15">
        <f t="shared" si="0"/>
        <v>1051.8026149999998</v>
      </c>
      <c r="C14" s="15">
        <f t="shared" si="1"/>
        <v>855.37257</v>
      </c>
      <c r="D14" s="15">
        <f t="shared" si="2"/>
        <v>26.295065374999997</v>
      </c>
      <c r="E14" s="15">
        <f>VLOOKUP(A14,'Annexe 1'!$A$7:$B$108,2,FALSE)</f>
        <v>1479.4888999999998</v>
      </c>
      <c r="F14" s="9"/>
      <c r="G14" s="9"/>
      <c r="H14" s="9"/>
      <c r="I14" s="114"/>
      <c r="J14" s="9"/>
      <c r="K14" s="9"/>
      <c r="L14" s="9"/>
      <c r="M14" s="9"/>
      <c r="N14" s="114"/>
      <c r="O14" s="9"/>
      <c r="P14" s="111"/>
    </row>
    <row r="15" spans="1:16" x14ac:dyDescent="0.2">
      <c r="A15" s="195" t="s">
        <v>12</v>
      </c>
      <c r="B15" s="28">
        <f t="shared" si="0"/>
        <v>908.61199749999992</v>
      </c>
      <c r="C15" s="28">
        <f t="shared" si="1"/>
        <v>323.52170500000011</v>
      </c>
      <c r="D15" s="28">
        <f t="shared" si="2"/>
        <v>22.715299937499999</v>
      </c>
      <c r="E15" s="28">
        <f>VLOOKUP(A15,'Annexe 1'!$A$7:$B$108,2,FALSE)</f>
        <v>1070.37285</v>
      </c>
      <c r="F15" s="9"/>
      <c r="G15" s="9"/>
      <c r="H15" s="9"/>
      <c r="I15" s="114"/>
      <c r="J15" s="9"/>
      <c r="K15" s="9"/>
      <c r="L15" s="9"/>
      <c r="M15" s="9"/>
      <c r="N15" s="114"/>
      <c r="O15" s="9"/>
      <c r="P15" s="111"/>
    </row>
    <row r="16" spans="1:16" x14ac:dyDescent="0.2">
      <c r="A16" s="192" t="s">
        <v>9</v>
      </c>
      <c r="B16" s="15">
        <f t="shared" si="0"/>
        <v>992.76716999999985</v>
      </c>
      <c r="C16" s="15">
        <f t="shared" si="1"/>
        <v>636.0980599999998</v>
      </c>
      <c r="D16" s="15">
        <f t="shared" si="2"/>
        <v>24.819179249999998</v>
      </c>
      <c r="E16" s="15">
        <f>VLOOKUP(A16,'Annexe 1'!$A$7:$B$108,2,FALSE)</f>
        <v>1310.8161999999998</v>
      </c>
      <c r="F16" s="9"/>
      <c r="G16" s="9"/>
      <c r="H16" s="9"/>
      <c r="I16" s="114"/>
      <c r="J16" s="9"/>
      <c r="K16" s="9"/>
      <c r="L16" s="9"/>
      <c r="M16" s="9"/>
      <c r="N16" s="114"/>
      <c r="O16" s="9"/>
      <c r="P16" s="111"/>
    </row>
    <row r="17" spans="1:16" x14ac:dyDescent="0.2">
      <c r="A17" s="195" t="s">
        <v>10</v>
      </c>
      <c r="B17" s="28">
        <f>E17</f>
        <v>559.32034999999996</v>
      </c>
      <c r="C17" s="28" t="s">
        <v>114</v>
      </c>
      <c r="D17" s="28">
        <f t="shared" si="2"/>
        <v>13.98300875</v>
      </c>
      <c r="E17" s="28">
        <f>VLOOKUP(A17,'Annexe 1'!$A$7:$B$108,2,FALSE)</f>
        <v>559.32034999999996</v>
      </c>
      <c r="F17" s="9"/>
      <c r="G17" s="9"/>
      <c r="H17" s="9"/>
      <c r="I17" s="114"/>
      <c r="J17" s="9"/>
      <c r="K17" s="9"/>
      <c r="L17" s="9"/>
      <c r="M17" s="9"/>
      <c r="N17" s="114"/>
      <c r="O17" s="9"/>
      <c r="P17" s="111"/>
    </row>
    <row r="18" spans="1:16" x14ac:dyDescent="0.2">
      <c r="A18" s="192" t="s">
        <v>11</v>
      </c>
      <c r="B18" s="15">
        <f>$H$3+($H$4*(E18-$H$3))</f>
        <v>908.61199749999992</v>
      </c>
      <c r="C18" s="15">
        <f>2*(E18-B18)</f>
        <v>323.52170500000011</v>
      </c>
      <c r="D18" s="15">
        <f t="shared" si="2"/>
        <v>22.715299937499999</v>
      </c>
      <c r="E18" s="15">
        <f>VLOOKUP(A18,'Annexe 1'!$A$7:$B$108,2,FALSE)</f>
        <v>1070.37285</v>
      </c>
      <c r="F18" s="9"/>
      <c r="G18" s="9"/>
      <c r="H18" s="9"/>
      <c r="I18" s="114"/>
      <c r="J18" s="9"/>
      <c r="K18" s="9"/>
      <c r="L18" s="9"/>
      <c r="M18" s="9"/>
      <c r="N18" s="114"/>
      <c r="O18" s="9"/>
      <c r="P18" s="111"/>
    </row>
    <row r="19" spans="1:16" x14ac:dyDescent="0.2">
      <c r="A19" s="191" t="s">
        <v>210</v>
      </c>
      <c r="B19" s="28">
        <f>$H$3+($H$4*(E19-$H$3))</f>
        <v>869.90099999999995</v>
      </c>
      <c r="C19" s="28">
        <f>2*(E19-B19)</f>
        <v>179.73800000000006</v>
      </c>
      <c r="D19" s="28">
        <f t="shared" si="2"/>
        <v>21.747525</v>
      </c>
      <c r="E19" s="28">
        <f>VLOOKUP(A19,'Annexe 1'!$A$7:$B$108,2,FALSE)</f>
        <v>959.77</v>
      </c>
      <c r="F19" s="9"/>
      <c r="G19" s="9"/>
      <c r="H19" s="9"/>
      <c r="I19" s="114"/>
      <c r="J19" s="9"/>
      <c r="K19" s="9"/>
      <c r="L19" s="9"/>
      <c r="M19" s="9"/>
      <c r="N19" s="114"/>
      <c r="O19" s="9"/>
      <c r="P19" s="111"/>
    </row>
    <row r="20" spans="1:16" x14ac:dyDescent="0.2">
      <c r="A20" s="192" t="s">
        <v>13</v>
      </c>
      <c r="B20" s="15">
        <f>E20</f>
        <v>534.73704999999995</v>
      </c>
      <c r="C20" s="15" t="s">
        <v>114</v>
      </c>
      <c r="D20" s="15">
        <f t="shared" si="2"/>
        <v>13.368426249999999</v>
      </c>
      <c r="E20" s="15">
        <f>VLOOKUP(A20,'Annexe 1'!$A$7:$B$108,2,FALSE)</f>
        <v>534.73704999999995</v>
      </c>
      <c r="F20" s="9"/>
      <c r="G20" s="9"/>
      <c r="H20" s="9"/>
      <c r="I20" s="114"/>
      <c r="J20" s="9"/>
      <c r="K20" s="9"/>
      <c r="L20" s="9"/>
      <c r="M20" s="9"/>
      <c r="N20" s="114"/>
      <c r="O20" s="9"/>
      <c r="P20" s="111"/>
    </row>
    <row r="21" spans="1:16" x14ac:dyDescent="0.2">
      <c r="A21" s="191" t="s">
        <v>14</v>
      </c>
      <c r="B21" s="28">
        <f>$H$3+($H$4*(E21-$H$3))</f>
        <v>979.44884749999994</v>
      </c>
      <c r="C21" s="28">
        <f>2*(E21-B21)</f>
        <v>586.63000499999976</v>
      </c>
      <c r="D21" s="28">
        <f t="shared" si="2"/>
        <v>24.4862211875</v>
      </c>
      <c r="E21" s="28">
        <f>VLOOKUP(A21,'Annexe 1'!$A$7:$B$108,2,FALSE)</f>
        <v>1272.7638499999998</v>
      </c>
      <c r="F21" s="9"/>
      <c r="G21" s="9"/>
      <c r="H21" s="9"/>
      <c r="I21" s="114"/>
      <c r="J21" s="9"/>
      <c r="K21" s="9"/>
      <c r="L21" s="9"/>
      <c r="M21" s="9"/>
      <c r="N21" s="114"/>
      <c r="O21" s="9"/>
      <c r="P21" s="111"/>
    </row>
    <row r="22" spans="1:16" x14ac:dyDescent="0.2">
      <c r="A22" s="192" t="s">
        <v>15</v>
      </c>
      <c r="B22" s="15">
        <f>$H$3+($H$4*(E22-$H$3))</f>
        <v>979.44884749999994</v>
      </c>
      <c r="C22" s="15">
        <f>2*(E22-B22)</f>
        <v>586.63000499999976</v>
      </c>
      <c r="D22" s="15">
        <f t="shared" si="2"/>
        <v>24.4862211875</v>
      </c>
      <c r="E22" s="15">
        <f>VLOOKUP(A22,'Annexe 1'!$A$7:$B$108,2,FALSE)</f>
        <v>1272.7638499999998</v>
      </c>
      <c r="F22" s="9"/>
      <c r="G22" s="9"/>
      <c r="H22" s="9"/>
      <c r="I22" s="114"/>
      <c r="J22" s="9"/>
      <c r="K22" s="9"/>
      <c r="L22" s="9"/>
      <c r="M22" s="9"/>
      <c r="N22" s="114"/>
      <c r="O22" s="9"/>
      <c r="P22" s="111"/>
    </row>
    <row r="23" spans="1:16" x14ac:dyDescent="0.2">
      <c r="A23" s="191" t="s">
        <v>16</v>
      </c>
      <c r="B23" s="28">
        <f>$H$3+($H$4*(E23-$H$3))</f>
        <v>908.61199749999992</v>
      </c>
      <c r="C23" s="28">
        <f>2*(E23-B23)</f>
        <v>323.52170500000011</v>
      </c>
      <c r="D23" s="28">
        <f t="shared" si="2"/>
        <v>22.715299937499999</v>
      </c>
      <c r="E23" s="28">
        <f>VLOOKUP(A23,'Annexe 1'!$A$7:$B$108,2,FALSE)</f>
        <v>1070.37285</v>
      </c>
      <c r="F23" s="9"/>
      <c r="G23" s="9"/>
      <c r="H23" s="9"/>
      <c r="I23" s="114"/>
      <c r="J23" s="9"/>
      <c r="K23" s="9"/>
      <c r="L23" s="9"/>
      <c r="M23" s="9"/>
      <c r="N23" s="114"/>
      <c r="O23" s="9"/>
      <c r="P23" s="111"/>
    </row>
    <row r="24" spans="1:16" x14ac:dyDescent="0.2">
      <c r="A24" s="197" t="s">
        <v>17</v>
      </c>
      <c r="B24" s="15">
        <f>$H$3+($H$4*(E24-$H$3))</f>
        <v>1011.5776575</v>
      </c>
      <c r="C24" s="15">
        <f>2*(E24-B24)</f>
        <v>705.96558499999992</v>
      </c>
      <c r="D24" s="15">
        <f t="shared" si="2"/>
        <v>25.289441437499999</v>
      </c>
      <c r="E24" s="15">
        <f>VLOOKUP(A24,'Annexe 1'!$A$7:$B$108,2,FALSE)</f>
        <v>1364.5604499999999</v>
      </c>
      <c r="F24" s="9"/>
      <c r="G24" s="9"/>
      <c r="H24" s="9"/>
      <c r="I24" s="114"/>
      <c r="J24" s="9"/>
      <c r="K24" s="9"/>
      <c r="L24" s="9"/>
      <c r="M24" s="9"/>
      <c r="N24" s="114"/>
      <c r="O24" s="9"/>
      <c r="P24" s="111"/>
    </row>
    <row r="25" spans="1:16" x14ac:dyDescent="0.2">
      <c r="A25" s="191" t="s">
        <v>18</v>
      </c>
      <c r="B25" s="28">
        <f>$H$3+($H$4*(E25-$H$3))</f>
        <v>979.44884749999994</v>
      </c>
      <c r="C25" s="28">
        <f>2*(E25-B25)</f>
        <v>586.63000499999976</v>
      </c>
      <c r="D25" s="28">
        <f t="shared" si="2"/>
        <v>24.4862211875</v>
      </c>
      <c r="E25" s="28">
        <f>VLOOKUP(A25,'Annexe 1'!$A$7:$B$108,2,FALSE)</f>
        <v>1272.7638499999998</v>
      </c>
      <c r="F25" s="9"/>
      <c r="G25" s="9"/>
      <c r="H25" s="9"/>
      <c r="I25" s="114"/>
      <c r="J25" s="9"/>
      <c r="K25" s="9"/>
      <c r="L25" s="9"/>
      <c r="M25" s="9"/>
      <c r="N25" s="114"/>
      <c r="O25" s="9"/>
      <c r="P25" s="111"/>
    </row>
    <row r="26" spans="1:16" x14ac:dyDescent="0.2">
      <c r="A26" s="192" t="s">
        <v>19</v>
      </c>
      <c r="B26" s="15">
        <f>E26</f>
        <v>534.73704999999995</v>
      </c>
      <c r="C26" s="15" t="s">
        <v>114</v>
      </c>
      <c r="D26" s="15">
        <f t="shared" si="2"/>
        <v>13.368426249999999</v>
      </c>
      <c r="E26" s="15">
        <f>VLOOKUP(A26,'Annexe 1'!$A$7:$B$108,2,FALSE)</f>
        <v>534.73704999999995</v>
      </c>
      <c r="F26" s="9"/>
      <c r="G26" s="9"/>
      <c r="H26" s="9"/>
      <c r="I26" s="114"/>
      <c r="J26" s="9"/>
      <c r="K26" s="9"/>
      <c r="L26" s="9"/>
      <c r="M26" s="9"/>
      <c r="N26" s="114"/>
      <c r="O26" s="9"/>
      <c r="P26" s="111"/>
    </row>
    <row r="27" spans="1:16" x14ac:dyDescent="0.2">
      <c r="A27" s="191" t="s">
        <v>20</v>
      </c>
      <c r="B27" s="28">
        <f>$H$3+($H$4*(E27-$H$3))</f>
        <v>1002.9912649999999</v>
      </c>
      <c r="C27" s="28">
        <f>2*(E27-B27)</f>
        <v>674.07326999999987</v>
      </c>
      <c r="D27" s="28">
        <f t="shared" si="2"/>
        <v>25.074781624999996</v>
      </c>
      <c r="E27" s="28">
        <f>VLOOKUP(A27,'Annexe 1'!$A$7:$B$108,2,FALSE)</f>
        <v>1340.0278999999998</v>
      </c>
      <c r="F27" s="9"/>
      <c r="G27" s="9"/>
      <c r="H27" s="9"/>
      <c r="I27" s="114"/>
      <c r="J27" s="9"/>
      <c r="K27" s="9"/>
      <c r="L27" s="9"/>
      <c r="M27" s="9"/>
      <c r="N27" s="114"/>
      <c r="O27" s="9"/>
      <c r="P27" s="111"/>
    </row>
    <row r="28" spans="1:16" x14ac:dyDescent="0.2">
      <c r="A28" s="192" t="s">
        <v>21</v>
      </c>
      <c r="B28" s="15">
        <f>E28</f>
        <v>534.73704999999995</v>
      </c>
      <c r="C28" s="15" t="s">
        <v>114</v>
      </c>
      <c r="D28" s="15">
        <f t="shared" si="2"/>
        <v>13.368426249999999</v>
      </c>
      <c r="E28" s="15">
        <f>VLOOKUP(A28,'Annexe 1'!$A$7:$B$108,2,FALSE)</f>
        <v>534.73704999999995</v>
      </c>
      <c r="F28" s="9"/>
      <c r="G28" s="9"/>
      <c r="H28" s="9"/>
      <c r="I28" s="114"/>
      <c r="J28" s="9"/>
      <c r="K28" s="9"/>
      <c r="L28" s="9"/>
      <c r="M28" s="9"/>
      <c r="N28" s="114"/>
      <c r="O28" s="9"/>
      <c r="P28" s="111"/>
    </row>
    <row r="29" spans="1:16" x14ac:dyDescent="0.2">
      <c r="A29" s="191" t="s">
        <v>23</v>
      </c>
      <c r="B29" s="28">
        <f>$H$3+($H$4*(E29-$H$3))</f>
        <v>906.28155749999996</v>
      </c>
      <c r="C29" s="28">
        <f>2*(E29-B29)</f>
        <v>314.86578499999996</v>
      </c>
      <c r="D29" s="28">
        <f t="shared" si="2"/>
        <v>22.657038937499998</v>
      </c>
      <c r="E29" s="28">
        <f>VLOOKUP(A29,'Annexe 1'!$A$7:$B$108,2,FALSE)</f>
        <v>1063.7144499999999</v>
      </c>
      <c r="F29" s="9"/>
      <c r="G29" s="9"/>
      <c r="H29" s="9"/>
      <c r="I29" s="114"/>
      <c r="J29" s="9"/>
      <c r="K29" s="9"/>
      <c r="L29" s="9"/>
      <c r="M29" s="9"/>
      <c r="N29" s="114"/>
      <c r="O29" s="9"/>
      <c r="P29" s="111"/>
    </row>
    <row r="30" spans="1:16" x14ac:dyDescent="0.2">
      <c r="A30" s="192" t="s">
        <v>24</v>
      </c>
      <c r="B30" s="15">
        <f>$H$3+($H$4*(E30-$H$3))</f>
        <v>1002.9912649999999</v>
      </c>
      <c r="C30" s="15">
        <f>2*(E30-B30)</f>
        <v>674.07326999999987</v>
      </c>
      <c r="D30" s="15">
        <f t="shared" si="2"/>
        <v>25.074781624999996</v>
      </c>
      <c r="E30" s="15">
        <f>VLOOKUP(A30,'Annexe 1'!$A$7:$B$108,2,FALSE)</f>
        <v>1340.0278999999998</v>
      </c>
      <c r="F30" s="9"/>
      <c r="G30" s="9"/>
      <c r="H30" s="9"/>
      <c r="I30" s="114"/>
      <c r="J30" s="9"/>
      <c r="K30" s="9"/>
      <c r="L30" s="9"/>
      <c r="M30" s="9"/>
      <c r="N30" s="114"/>
      <c r="O30" s="9"/>
      <c r="P30" s="111"/>
    </row>
    <row r="31" spans="1:16" x14ac:dyDescent="0.2">
      <c r="A31" s="191" t="s">
        <v>25</v>
      </c>
      <c r="B31" s="28">
        <f>$H$3+($H$4*(E31-$H$3))</f>
        <v>926.59119999999996</v>
      </c>
      <c r="C31" s="28">
        <f>2*(E31-B31)</f>
        <v>390.30160000000001</v>
      </c>
      <c r="D31" s="28">
        <f t="shared" si="2"/>
        <v>23.16478</v>
      </c>
      <c r="E31" s="28">
        <f>VLOOKUP(A31,'Annexe 1'!$A$7:$B$108,2,FALSE)</f>
        <v>1121.742</v>
      </c>
      <c r="F31" s="9"/>
      <c r="G31" s="9"/>
      <c r="H31" s="9"/>
      <c r="I31" s="114"/>
      <c r="J31" s="9"/>
      <c r="K31" s="9"/>
      <c r="L31" s="9"/>
      <c r="M31" s="9"/>
      <c r="N31" s="114"/>
      <c r="O31" s="9"/>
      <c r="P31" s="111"/>
    </row>
    <row r="32" spans="1:16" x14ac:dyDescent="0.2">
      <c r="A32" s="191" t="s">
        <v>26</v>
      </c>
      <c r="B32" s="28">
        <f>E32</f>
        <v>534.73704999999995</v>
      </c>
      <c r="C32" s="28" t="s">
        <v>114</v>
      </c>
      <c r="D32" s="28">
        <f t="shared" si="2"/>
        <v>13.368426249999999</v>
      </c>
      <c r="E32" s="28">
        <f>VLOOKUP(A32,'Annexe 1'!$A$7:$B$108,2,FALSE)</f>
        <v>534.73704999999995</v>
      </c>
      <c r="F32" s="9"/>
      <c r="G32" s="9"/>
      <c r="H32" s="9"/>
      <c r="I32" s="114"/>
      <c r="J32" s="9"/>
      <c r="K32" s="9"/>
      <c r="L32" s="9"/>
      <c r="M32" s="9"/>
      <c r="N32" s="114"/>
      <c r="O32" s="9"/>
      <c r="P32" s="111"/>
    </row>
    <row r="33" spans="1:16" x14ac:dyDescent="0.2">
      <c r="A33" s="192" t="s">
        <v>22</v>
      </c>
      <c r="B33" s="15">
        <f>$H$3+($H$4*(E33-$H$3))</f>
        <v>981.3743025</v>
      </c>
      <c r="C33" s="15">
        <f>2*(E33-B33)</f>
        <v>593.7816949999999</v>
      </c>
      <c r="D33" s="15">
        <f t="shared" si="2"/>
        <v>24.534357562499999</v>
      </c>
      <c r="E33" s="15">
        <f>VLOOKUP(A33,'Annexe 1'!$A$7:$B$108,2,FALSE)</f>
        <v>1278.2651499999999</v>
      </c>
      <c r="F33" s="9"/>
      <c r="G33" s="9"/>
      <c r="H33" s="9"/>
      <c r="I33" s="114"/>
      <c r="J33" s="9"/>
      <c r="K33" s="9"/>
      <c r="L33" s="9"/>
      <c r="M33" s="9"/>
      <c r="N33" s="114"/>
      <c r="O33" s="9"/>
      <c r="P33" s="111"/>
    </row>
    <row r="34" spans="1:16" x14ac:dyDescent="0.2">
      <c r="A34" s="191" t="s">
        <v>27</v>
      </c>
      <c r="B34" s="28">
        <f>E34</f>
        <v>534.73704999999995</v>
      </c>
      <c r="C34" s="28" t="s">
        <v>114</v>
      </c>
      <c r="D34" s="28">
        <f t="shared" si="2"/>
        <v>13.368426249999999</v>
      </c>
      <c r="E34" s="28">
        <f>VLOOKUP(A34,'Annexe 1'!$A$7:$B$108,2,FALSE)</f>
        <v>534.73704999999995</v>
      </c>
      <c r="F34" s="9"/>
      <c r="G34" s="9"/>
      <c r="H34" s="9"/>
      <c r="I34" s="114"/>
      <c r="J34" s="9"/>
      <c r="K34" s="9"/>
      <c r="L34" s="9"/>
      <c r="M34" s="9"/>
      <c r="N34" s="114"/>
      <c r="O34" s="9"/>
      <c r="P34" s="111"/>
    </row>
    <row r="35" spans="1:16" x14ac:dyDescent="0.2">
      <c r="A35" s="192" t="s">
        <v>28</v>
      </c>
      <c r="B35" s="15">
        <f>E35</f>
        <v>534.73704999999995</v>
      </c>
      <c r="C35" s="15" t="s">
        <v>114</v>
      </c>
      <c r="D35" s="15">
        <f t="shared" si="2"/>
        <v>13.368426249999999</v>
      </c>
      <c r="E35" s="15">
        <f>VLOOKUP(A35,'Annexe 1'!$A$7:$B$108,2,FALSE)</f>
        <v>534.73704999999995</v>
      </c>
      <c r="F35" s="9"/>
      <c r="G35" s="9"/>
      <c r="H35" s="9"/>
      <c r="I35" s="114"/>
      <c r="J35" s="9"/>
      <c r="K35" s="9"/>
      <c r="L35" s="9"/>
      <c r="M35" s="9"/>
      <c r="N35" s="114"/>
      <c r="O35" s="9"/>
      <c r="P35" s="111"/>
    </row>
    <row r="36" spans="1:16" x14ac:dyDescent="0.2">
      <c r="A36" s="191" t="s">
        <v>29</v>
      </c>
      <c r="B36" s="28">
        <f t="shared" ref="B36:B67" si="3">$H$3+($H$4*(E36-$H$3))</f>
        <v>1272.6402250000001</v>
      </c>
      <c r="C36" s="28">
        <f t="shared" ref="C36:C67" si="4">2*(E36-B36)</f>
        <v>1675.62655</v>
      </c>
      <c r="D36" s="28">
        <f t="shared" si="2"/>
        <v>31.816005625000003</v>
      </c>
      <c r="E36" s="28">
        <f>VLOOKUP(A36,'Annexe 1'!$A$7:$B$108,2,FALSE)</f>
        <v>2110.4535000000001</v>
      </c>
      <c r="F36" s="9"/>
      <c r="G36" s="9"/>
      <c r="H36" s="9"/>
      <c r="I36" s="114"/>
      <c r="J36" s="9"/>
      <c r="K36" s="9"/>
      <c r="L36" s="9"/>
      <c r="M36" s="9"/>
      <c r="N36" s="114"/>
      <c r="O36" s="9"/>
      <c r="P36" s="111"/>
    </row>
    <row r="37" spans="1:16" x14ac:dyDescent="0.2">
      <c r="A37" s="192" t="s">
        <v>30</v>
      </c>
      <c r="B37" s="15">
        <f t="shared" si="3"/>
        <v>1145.7200574999999</v>
      </c>
      <c r="C37" s="15">
        <f t="shared" si="4"/>
        <v>1204.2087849999998</v>
      </c>
      <c r="D37" s="15">
        <f t="shared" si="2"/>
        <v>28.643001437499997</v>
      </c>
      <c r="E37" s="15">
        <f>VLOOKUP(A37,'Annexe 1'!$A$7:$B$108,2,FALSE)</f>
        <v>1747.8244499999998</v>
      </c>
      <c r="F37" s="9"/>
      <c r="G37" s="9"/>
      <c r="H37" s="9"/>
      <c r="I37" s="114"/>
      <c r="J37" s="9"/>
      <c r="K37" s="9"/>
      <c r="L37" s="9"/>
      <c r="M37" s="9"/>
      <c r="N37" s="114"/>
      <c r="O37" s="9"/>
      <c r="P37" s="111"/>
    </row>
    <row r="38" spans="1:16" x14ac:dyDescent="0.2">
      <c r="A38" s="191" t="s">
        <v>31</v>
      </c>
      <c r="B38" s="28">
        <f t="shared" si="3"/>
        <v>1209.5016424999999</v>
      </c>
      <c r="C38" s="28">
        <f t="shared" si="4"/>
        <v>1441.1118150000002</v>
      </c>
      <c r="D38" s="28">
        <f t="shared" si="2"/>
        <v>30.237541062499997</v>
      </c>
      <c r="E38" s="28">
        <f>VLOOKUP(A38,'Annexe 1'!$A$7:$B$108,2,FALSE)</f>
        <v>1930.05755</v>
      </c>
      <c r="F38" s="9"/>
      <c r="G38" s="9"/>
      <c r="H38" s="9"/>
      <c r="I38" s="114"/>
      <c r="J38" s="9"/>
      <c r="K38" s="9"/>
      <c r="L38" s="9"/>
      <c r="M38" s="9"/>
      <c r="N38" s="114"/>
      <c r="O38" s="9"/>
      <c r="P38" s="111"/>
    </row>
    <row r="39" spans="1:16" x14ac:dyDescent="0.2">
      <c r="A39" s="192" t="s">
        <v>32</v>
      </c>
      <c r="B39" s="15">
        <f t="shared" si="3"/>
        <v>908.61199749999992</v>
      </c>
      <c r="C39" s="15">
        <f t="shared" si="4"/>
        <v>323.52170500000011</v>
      </c>
      <c r="D39" s="15">
        <f t="shared" si="2"/>
        <v>22.715299937499999</v>
      </c>
      <c r="E39" s="15">
        <f>VLOOKUP(A39,'Annexe 1'!$A$7:$B$108,2,FALSE)</f>
        <v>1070.37285</v>
      </c>
      <c r="F39" s="9"/>
      <c r="G39" s="9"/>
      <c r="H39" s="9"/>
      <c r="I39" s="114"/>
      <c r="J39" s="9"/>
      <c r="K39" s="9"/>
      <c r="L39" s="9"/>
      <c r="M39" s="9"/>
      <c r="N39" s="114"/>
      <c r="O39" s="9"/>
      <c r="P39" s="111"/>
    </row>
    <row r="40" spans="1:16" x14ac:dyDescent="0.2">
      <c r="A40" s="191" t="s">
        <v>33</v>
      </c>
      <c r="B40" s="28">
        <f t="shared" si="3"/>
        <v>992.76716999999985</v>
      </c>
      <c r="C40" s="28">
        <f t="shared" si="4"/>
        <v>636.0980599999998</v>
      </c>
      <c r="D40" s="28">
        <f t="shared" si="2"/>
        <v>24.819179249999998</v>
      </c>
      <c r="E40" s="28">
        <f>VLOOKUP(A40,'Annexe 1'!$A$7:$B$108,2,FALSE)</f>
        <v>1310.8161999999998</v>
      </c>
      <c r="F40" s="9"/>
      <c r="G40" s="9"/>
      <c r="H40" s="9"/>
      <c r="I40" s="114"/>
      <c r="J40" s="9"/>
      <c r="K40" s="9"/>
      <c r="L40" s="9"/>
      <c r="M40" s="9"/>
      <c r="N40" s="114"/>
      <c r="O40" s="9"/>
      <c r="P40" s="111"/>
    </row>
    <row r="41" spans="1:16" x14ac:dyDescent="0.2">
      <c r="A41" s="192" t="s">
        <v>34</v>
      </c>
      <c r="B41" s="15">
        <f t="shared" si="3"/>
        <v>1059.78153</v>
      </c>
      <c r="C41" s="15">
        <f t="shared" si="4"/>
        <v>885.00853999999981</v>
      </c>
      <c r="D41" s="15">
        <f t="shared" ref="D41:D72" si="5">B41/40</f>
        <v>26.494538249999998</v>
      </c>
      <c r="E41" s="15">
        <f>VLOOKUP(A41,'Annexe 1'!$A$7:$B$108,2,FALSE)</f>
        <v>1502.2857999999999</v>
      </c>
      <c r="F41" s="9"/>
      <c r="G41" s="9"/>
      <c r="H41" s="9"/>
      <c r="I41" s="114"/>
      <c r="J41" s="9"/>
      <c r="K41" s="9"/>
      <c r="L41" s="9"/>
      <c r="M41" s="9"/>
      <c r="N41" s="114"/>
      <c r="O41" s="9"/>
      <c r="P41" s="111"/>
    </row>
    <row r="42" spans="1:16" x14ac:dyDescent="0.2">
      <c r="A42" s="191" t="s">
        <v>35</v>
      </c>
      <c r="B42" s="28">
        <f t="shared" si="3"/>
        <v>1209.5016424999999</v>
      </c>
      <c r="C42" s="28">
        <f t="shared" si="4"/>
        <v>1441.1118150000002</v>
      </c>
      <c r="D42" s="28">
        <f t="shared" si="5"/>
        <v>30.237541062499997</v>
      </c>
      <c r="E42" s="28">
        <f>VLOOKUP(A42,'Annexe 1'!$A$7:$B$108,2,FALSE)</f>
        <v>1930.05755</v>
      </c>
      <c r="F42" s="9"/>
      <c r="G42" s="9"/>
      <c r="H42" s="9"/>
      <c r="I42" s="114"/>
      <c r="J42" s="9"/>
      <c r="K42" s="9"/>
      <c r="L42" s="9"/>
      <c r="M42" s="9"/>
      <c r="N42" s="114"/>
      <c r="O42" s="9"/>
      <c r="P42" s="111"/>
    </row>
    <row r="43" spans="1:16" x14ac:dyDescent="0.2">
      <c r="A43" s="192" t="s">
        <v>36</v>
      </c>
      <c r="B43" s="15">
        <f t="shared" si="3"/>
        <v>992.76716999999985</v>
      </c>
      <c r="C43" s="15">
        <f t="shared" si="4"/>
        <v>636.0980599999998</v>
      </c>
      <c r="D43" s="15">
        <f t="shared" si="5"/>
        <v>24.819179249999998</v>
      </c>
      <c r="E43" s="15">
        <f>VLOOKUP(A43,'Annexe 1'!$A$7:$B$108,2,FALSE)</f>
        <v>1310.8161999999998</v>
      </c>
      <c r="F43" s="9"/>
      <c r="G43" s="9"/>
      <c r="H43" s="9"/>
      <c r="I43" s="114"/>
      <c r="J43" s="9"/>
      <c r="K43" s="9"/>
      <c r="L43" s="9"/>
      <c r="M43" s="9"/>
      <c r="N43" s="114"/>
      <c r="O43" s="9"/>
      <c r="P43" s="111"/>
    </row>
    <row r="44" spans="1:16" x14ac:dyDescent="0.2">
      <c r="A44" s="191" t="s">
        <v>37</v>
      </c>
      <c r="B44" s="28">
        <f t="shared" si="3"/>
        <v>1486.5540124999998</v>
      </c>
      <c r="C44" s="28">
        <f t="shared" si="4"/>
        <v>2470.1634750000003</v>
      </c>
      <c r="D44" s="28">
        <f t="shared" si="5"/>
        <v>37.163850312499996</v>
      </c>
      <c r="E44" s="28">
        <f>VLOOKUP(A44,'Annexe 1'!$A$7:$B$108,2,FALSE)</f>
        <v>2721.6357499999999</v>
      </c>
      <c r="F44" s="9"/>
      <c r="G44" s="9"/>
      <c r="H44" s="9"/>
      <c r="I44" s="114"/>
      <c r="J44" s="9"/>
      <c r="K44" s="9"/>
      <c r="L44" s="9"/>
      <c r="M44" s="9"/>
      <c r="N44" s="114"/>
      <c r="O44" s="9"/>
      <c r="P44" s="111"/>
    </row>
    <row r="45" spans="1:16" x14ac:dyDescent="0.2">
      <c r="A45" s="192" t="s">
        <v>38</v>
      </c>
      <c r="B45" s="15">
        <f t="shared" si="3"/>
        <v>976.95143999999993</v>
      </c>
      <c r="C45" s="15">
        <f t="shared" si="4"/>
        <v>577.35391999999979</v>
      </c>
      <c r="D45" s="15">
        <f t="shared" si="5"/>
        <v>24.423786</v>
      </c>
      <c r="E45" s="15">
        <f>VLOOKUP(A45,'Annexe 1'!$A$7:$B$108,2,FALSE)</f>
        <v>1265.6283999999998</v>
      </c>
      <c r="F45" s="9"/>
      <c r="G45" s="9"/>
      <c r="H45" s="9"/>
      <c r="I45" s="114"/>
      <c r="J45" s="9"/>
      <c r="K45" s="9"/>
      <c r="L45" s="9"/>
      <c r="M45" s="9"/>
      <c r="N45" s="114"/>
      <c r="O45" s="9"/>
      <c r="P45" s="111"/>
    </row>
    <row r="46" spans="1:16" x14ac:dyDescent="0.2">
      <c r="A46" s="191" t="s">
        <v>39</v>
      </c>
      <c r="B46" s="28">
        <f t="shared" si="3"/>
        <v>958.17647749999992</v>
      </c>
      <c r="C46" s="28">
        <f t="shared" si="4"/>
        <v>507.61834499999986</v>
      </c>
      <c r="D46" s="28">
        <f t="shared" si="5"/>
        <v>23.954411937499998</v>
      </c>
      <c r="E46" s="28">
        <f>VLOOKUP(A46,'Annexe 1'!$A$7:$B$108,2,FALSE)</f>
        <v>1211.9856499999999</v>
      </c>
      <c r="F46" s="9"/>
      <c r="G46" s="9"/>
      <c r="H46" s="9"/>
      <c r="I46" s="114"/>
      <c r="J46" s="9"/>
      <c r="K46" s="9"/>
      <c r="L46" s="9"/>
      <c r="M46" s="9"/>
      <c r="N46" s="114"/>
      <c r="O46" s="9"/>
      <c r="P46" s="111"/>
    </row>
    <row r="47" spans="1:16" x14ac:dyDescent="0.2">
      <c r="A47" s="192" t="s">
        <v>40</v>
      </c>
      <c r="B47" s="15">
        <f t="shared" si="3"/>
        <v>976.95143999999993</v>
      </c>
      <c r="C47" s="15">
        <f t="shared" si="4"/>
        <v>577.35391999999979</v>
      </c>
      <c r="D47" s="15">
        <f t="shared" si="5"/>
        <v>24.423786</v>
      </c>
      <c r="E47" s="15">
        <f>VLOOKUP(A47,'Annexe 1'!$A$7:$B$108,2,FALSE)</f>
        <v>1265.6283999999998</v>
      </c>
      <c r="F47" s="9"/>
      <c r="G47" s="9"/>
      <c r="H47" s="9"/>
      <c r="I47" s="114"/>
      <c r="J47" s="9"/>
      <c r="K47" s="9"/>
      <c r="L47" s="9"/>
      <c r="M47" s="9"/>
      <c r="N47" s="114"/>
      <c r="O47" s="9"/>
      <c r="P47" s="111"/>
    </row>
    <row r="48" spans="1:16" x14ac:dyDescent="0.2">
      <c r="A48" s="191" t="s">
        <v>41</v>
      </c>
      <c r="B48" s="28">
        <f t="shared" si="3"/>
        <v>958.17647749999992</v>
      </c>
      <c r="C48" s="28">
        <f t="shared" si="4"/>
        <v>507.61834499999986</v>
      </c>
      <c r="D48" s="28">
        <f t="shared" si="5"/>
        <v>23.954411937499998</v>
      </c>
      <c r="E48" s="28">
        <f>VLOOKUP(A48,'Annexe 1'!$A$7:$B$108,2,FALSE)</f>
        <v>1211.9856499999999</v>
      </c>
      <c r="F48" s="9"/>
      <c r="G48" s="9"/>
      <c r="H48" s="9"/>
      <c r="I48" s="114"/>
      <c r="J48" s="9"/>
      <c r="K48" s="9"/>
      <c r="L48" s="9"/>
      <c r="M48" s="9"/>
      <c r="N48" s="114"/>
      <c r="O48" s="9"/>
      <c r="P48" s="111"/>
    </row>
    <row r="49" spans="1:16" x14ac:dyDescent="0.2">
      <c r="A49" s="192" t="s">
        <v>42</v>
      </c>
      <c r="B49" s="15">
        <f t="shared" si="3"/>
        <v>996.40492999999992</v>
      </c>
      <c r="C49" s="15">
        <f t="shared" si="4"/>
        <v>649.60973999999987</v>
      </c>
      <c r="D49" s="15">
        <f t="shared" si="5"/>
        <v>24.910123249999998</v>
      </c>
      <c r="E49" s="15">
        <f>VLOOKUP(A49,'Annexe 1'!$A$7:$B$108,2,FALSE)</f>
        <v>1321.2097999999999</v>
      </c>
      <c r="F49" s="9"/>
      <c r="G49" s="9"/>
      <c r="H49" s="9"/>
      <c r="I49" s="114"/>
      <c r="J49" s="9"/>
      <c r="K49" s="9"/>
      <c r="L49" s="9"/>
      <c r="M49" s="9"/>
      <c r="N49" s="114"/>
      <c r="O49" s="9"/>
      <c r="P49" s="111"/>
    </row>
    <row r="50" spans="1:16" x14ac:dyDescent="0.2">
      <c r="A50" s="191" t="s">
        <v>43</v>
      </c>
      <c r="B50" s="28">
        <f t="shared" si="3"/>
        <v>996.69268250000005</v>
      </c>
      <c r="C50" s="28">
        <f t="shared" si="4"/>
        <v>650.67853500000001</v>
      </c>
      <c r="D50" s="28">
        <f t="shared" si="5"/>
        <v>24.9173170625</v>
      </c>
      <c r="E50" s="28">
        <f>VLOOKUP(A50,'Annexe 1'!$A$7:$B$108,2,FALSE)</f>
        <v>1322.0319500000001</v>
      </c>
      <c r="F50" s="9"/>
      <c r="G50" s="9"/>
      <c r="H50" s="9"/>
      <c r="I50" s="114"/>
      <c r="J50" s="9"/>
      <c r="K50" s="9"/>
      <c r="L50" s="9"/>
      <c r="M50" s="9"/>
      <c r="N50" s="114"/>
      <c r="O50" s="9"/>
      <c r="P50" s="111"/>
    </row>
    <row r="51" spans="1:16" x14ac:dyDescent="0.2">
      <c r="A51" s="192" t="s">
        <v>44</v>
      </c>
      <c r="B51" s="15">
        <f t="shared" si="3"/>
        <v>1175.5503999999999</v>
      </c>
      <c r="C51" s="15">
        <f t="shared" si="4"/>
        <v>1315.0071999999996</v>
      </c>
      <c r="D51" s="15">
        <f t="shared" si="5"/>
        <v>29.388759999999998</v>
      </c>
      <c r="E51" s="15">
        <f>VLOOKUP(A51,'Annexe 1'!$A$7:$B$108,2,FALSE)</f>
        <v>1833.0539999999996</v>
      </c>
      <c r="F51" s="9"/>
      <c r="G51" s="9"/>
      <c r="H51" s="9"/>
      <c r="I51" s="114"/>
      <c r="J51" s="9"/>
      <c r="K51" s="9"/>
      <c r="L51" s="9"/>
      <c r="M51" s="9"/>
      <c r="N51" s="114"/>
      <c r="O51" s="9"/>
      <c r="P51" s="111"/>
    </row>
    <row r="52" spans="1:16" x14ac:dyDescent="0.2">
      <c r="A52" s="191" t="s">
        <v>45</v>
      </c>
      <c r="B52" s="28">
        <f t="shared" si="3"/>
        <v>1113.6694024999999</v>
      </c>
      <c r="C52" s="28">
        <f t="shared" si="4"/>
        <v>1085.1634949999998</v>
      </c>
      <c r="D52" s="28">
        <f t="shared" si="5"/>
        <v>27.8417350625</v>
      </c>
      <c r="E52" s="28">
        <f>VLOOKUP(A52,'Annexe 1'!$A$7:$B$108,2,FALSE)</f>
        <v>1656.2511499999998</v>
      </c>
      <c r="F52" s="9"/>
      <c r="G52" s="9"/>
      <c r="H52" s="9"/>
      <c r="I52" s="114"/>
      <c r="J52" s="9"/>
      <c r="K52" s="9"/>
      <c r="L52" s="9"/>
      <c r="M52" s="9"/>
      <c r="N52" s="114"/>
      <c r="O52" s="9"/>
      <c r="P52" s="111"/>
    </row>
    <row r="53" spans="1:16" x14ac:dyDescent="0.2">
      <c r="A53" s="192" t="s">
        <v>46</v>
      </c>
      <c r="B53" s="15">
        <f t="shared" si="3"/>
        <v>1209.5016424999999</v>
      </c>
      <c r="C53" s="15">
        <f t="shared" si="4"/>
        <v>1441.1118150000002</v>
      </c>
      <c r="D53" s="15">
        <f t="shared" si="5"/>
        <v>30.237541062499997</v>
      </c>
      <c r="E53" s="15">
        <f>VLOOKUP(A53,'Annexe 1'!$A$7:$B$108,2,FALSE)</f>
        <v>1930.05755</v>
      </c>
      <c r="F53" s="9"/>
      <c r="G53" s="9"/>
      <c r="H53" s="9"/>
      <c r="I53" s="114"/>
      <c r="J53" s="9"/>
      <c r="K53" s="9"/>
      <c r="L53" s="9"/>
      <c r="M53" s="9"/>
      <c r="N53" s="114"/>
      <c r="O53" s="9"/>
      <c r="P53" s="111"/>
    </row>
    <row r="54" spans="1:16" x14ac:dyDescent="0.2">
      <c r="A54" s="191" t="s">
        <v>47</v>
      </c>
      <c r="B54" s="28">
        <f t="shared" si="3"/>
        <v>980.63183000000004</v>
      </c>
      <c r="C54" s="28">
        <f t="shared" si="4"/>
        <v>591.02394000000004</v>
      </c>
      <c r="D54" s="28">
        <f t="shared" si="5"/>
        <v>24.515795750000002</v>
      </c>
      <c r="E54" s="28">
        <f>VLOOKUP(A54,'Annexe 1'!$A$7:$B$108,2,FALSE)</f>
        <v>1276.1438000000001</v>
      </c>
      <c r="F54" s="9"/>
      <c r="G54" s="9"/>
      <c r="H54" s="9"/>
      <c r="I54" s="114"/>
      <c r="J54" s="9"/>
      <c r="K54" s="9"/>
      <c r="L54" s="9"/>
      <c r="M54" s="9"/>
      <c r="N54" s="114"/>
      <c r="O54" s="9"/>
      <c r="P54" s="111"/>
    </row>
    <row r="55" spans="1:16" x14ac:dyDescent="0.2">
      <c r="A55" s="192" t="s">
        <v>48</v>
      </c>
      <c r="B55" s="15">
        <f t="shared" si="3"/>
        <v>996.77794249999988</v>
      </c>
      <c r="C55" s="15">
        <f t="shared" si="4"/>
        <v>650.99521499999992</v>
      </c>
      <c r="D55" s="15">
        <f t="shared" si="5"/>
        <v>24.919448562499998</v>
      </c>
      <c r="E55" s="15">
        <f>VLOOKUP(A55,'Annexe 1'!$A$7:$B$108,2,FALSE)</f>
        <v>1322.2755499999998</v>
      </c>
      <c r="F55" s="9"/>
      <c r="G55" s="9"/>
      <c r="H55" s="9"/>
      <c r="I55" s="114"/>
      <c r="J55" s="9"/>
      <c r="K55" s="9"/>
      <c r="L55" s="9"/>
      <c r="M55" s="9"/>
      <c r="N55" s="114"/>
      <c r="O55" s="9"/>
      <c r="P55" s="111"/>
    </row>
    <row r="56" spans="1:16" x14ac:dyDescent="0.2">
      <c r="A56" s="191" t="s">
        <v>49</v>
      </c>
      <c r="B56" s="28">
        <f t="shared" si="3"/>
        <v>996.69268250000005</v>
      </c>
      <c r="C56" s="28">
        <f t="shared" si="4"/>
        <v>650.67853500000001</v>
      </c>
      <c r="D56" s="28">
        <f t="shared" si="5"/>
        <v>24.9173170625</v>
      </c>
      <c r="E56" s="28">
        <f>VLOOKUP(A56,'Annexe 1'!$A$7:$B$108,2,FALSE)</f>
        <v>1322.0319500000001</v>
      </c>
      <c r="F56" s="9"/>
      <c r="G56" s="9"/>
      <c r="H56" s="9"/>
      <c r="I56" s="114"/>
      <c r="J56" s="9"/>
      <c r="K56" s="9"/>
      <c r="L56" s="9"/>
      <c r="M56" s="9"/>
      <c r="N56" s="114"/>
      <c r="O56" s="9"/>
      <c r="P56" s="111"/>
    </row>
    <row r="57" spans="1:16" x14ac:dyDescent="0.2">
      <c r="A57" s="192" t="s">
        <v>50</v>
      </c>
      <c r="B57" s="15">
        <f t="shared" si="3"/>
        <v>996.69268250000005</v>
      </c>
      <c r="C57" s="15">
        <f t="shared" si="4"/>
        <v>650.67853500000001</v>
      </c>
      <c r="D57" s="15">
        <f t="shared" si="5"/>
        <v>24.9173170625</v>
      </c>
      <c r="E57" s="15">
        <f>VLOOKUP(A57,'Annexe 1'!$A$7:$B$108,2,FALSE)</f>
        <v>1322.0319500000001</v>
      </c>
      <c r="F57" s="9"/>
      <c r="G57" s="9"/>
      <c r="H57" s="9"/>
      <c r="I57" s="114"/>
      <c r="J57" s="9"/>
      <c r="K57" s="9"/>
      <c r="L57" s="9"/>
      <c r="M57" s="9"/>
      <c r="N57" s="114"/>
      <c r="O57" s="9"/>
      <c r="P57" s="111"/>
    </row>
    <row r="58" spans="1:16" x14ac:dyDescent="0.2">
      <c r="A58" s="191" t="s">
        <v>51</v>
      </c>
      <c r="B58" s="28">
        <f t="shared" si="3"/>
        <v>992.76716999999985</v>
      </c>
      <c r="C58" s="28">
        <f t="shared" si="4"/>
        <v>636.0980599999998</v>
      </c>
      <c r="D58" s="28">
        <f t="shared" si="5"/>
        <v>24.819179249999998</v>
      </c>
      <c r="E58" s="28">
        <f>VLOOKUP(A58,'Annexe 1'!$A$7:$B$108,2,FALSE)</f>
        <v>1310.8161999999998</v>
      </c>
      <c r="F58" s="9"/>
      <c r="G58" s="9"/>
      <c r="H58" s="9"/>
      <c r="I58" s="114"/>
      <c r="J58" s="9"/>
      <c r="K58" s="9"/>
      <c r="L58" s="9"/>
      <c r="M58" s="9"/>
      <c r="N58" s="114"/>
      <c r="O58" s="9"/>
      <c r="P58" s="111"/>
    </row>
    <row r="59" spans="1:16" x14ac:dyDescent="0.2">
      <c r="A59" s="192" t="s">
        <v>52</v>
      </c>
      <c r="B59" s="15">
        <f t="shared" si="3"/>
        <v>906.28155749999996</v>
      </c>
      <c r="C59" s="15">
        <f t="shared" si="4"/>
        <v>314.86578499999996</v>
      </c>
      <c r="D59" s="15">
        <f t="shared" si="5"/>
        <v>22.657038937499998</v>
      </c>
      <c r="E59" s="15">
        <f>VLOOKUP(A59,'Annexe 1'!$A$7:$B$108,2,FALSE)</f>
        <v>1063.7144499999999</v>
      </c>
      <c r="F59" s="9"/>
      <c r="G59" s="9"/>
      <c r="H59" s="9"/>
      <c r="I59" s="114"/>
      <c r="J59" s="9"/>
      <c r="K59" s="9"/>
      <c r="L59" s="9"/>
      <c r="M59" s="9"/>
      <c r="N59" s="114"/>
      <c r="O59" s="9"/>
      <c r="P59" s="111"/>
    </row>
    <row r="60" spans="1:16" x14ac:dyDescent="0.2">
      <c r="A60" s="191" t="s">
        <v>53</v>
      </c>
      <c r="B60" s="28">
        <f t="shared" si="3"/>
        <v>914.59795999999994</v>
      </c>
      <c r="C60" s="28">
        <f t="shared" si="4"/>
        <v>345.75527999999963</v>
      </c>
      <c r="D60" s="28">
        <f t="shared" si="5"/>
        <v>22.864948999999999</v>
      </c>
      <c r="E60" s="28">
        <f>VLOOKUP(A60,'Annexe 1'!$A$7:$B$108,2,FALSE)</f>
        <v>1087.4755999999998</v>
      </c>
      <c r="F60" s="9"/>
      <c r="G60" s="9"/>
      <c r="H60" s="9"/>
      <c r="I60" s="114"/>
      <c r="J60" s="9"/>
      <c r="K60" s="9"/>
      <c r="L60" s="9"/>
      <c r="M60" s="9"/>
      <c r="N60" s="114"/>
      <c r="O60" s="9"/>
      <c r="P60" s="111"/>
    </row>
    <row r="61" spans="1:16" x14ac:dyDescent="0.2">
      <c r="A61" s="192" t="s">
        <v>54</v>
      </c>
      <c r="B61" s="15">
        <f t="shared" si="3"/>
        <v>1145.7200574999999</v>
      </c>
      <c r="C61" s="15">
        <f t="shared" si="4"/>
        <v>1204.2087849999998</v>
      </c>
      <c r="D61" s="15">
        <f t="shared" si="5"/>
        <v>28.643001437499997</v>
      </c>
      <c r="E61" s="15">
        <f>VLOOKUP(A61,'Annexe 1'!$A$7:$B$108,2,FALSE)</f>
        <v>1747.8244499999998</v>
      </c>
      <c r="F61" s="9"/>
      <c r="G61" s="9"/>
      <c r="H61" s="9"/>
      <c r="I61" s="114"/>
      <c r="J61" s="9"/>
      <c r="K61" s="9"/>
      <c r="L61" s="9"/>
      <c r="M61" s="9"/>
      <c r="N61" s="114"/>
      <c r="O61" s="9"/>
      <c r="P61" s="111"/>
    </row>
    <row r="62" spans="1:16" x14ac:dyDescent="0.2">
      <c r="A62" s="191" t="s">
        <v>55</v>
      </c>
      <c r="B62" s="28">
        <f t="shared" si="3"/>
        <v>1076.9401049999999</v>
      </c>
      <c r="C62" s="28">
        <f t="shared" si="4"/>
        <v>948.74038999999993</v>
      </c>
      <c r="D62" s="28">
        <f t="shared" si="5"/>
        <v>26.923502624999998</v>
      </c>
      <c r="E62" s="28">
        <f>VLOOKUP(A62,'Annexe 1'!$A$7:$B$108,2,FALSE)</f>
        <v>1551.3102999999999</v>
      </c>
      <c r="F62" s="9"/>
      <c r="G62" s="9"/>
      <c r="H62" s="9"/>
      <c r="I62" s="114"/>
      <c r="J62" s="9"/>
      <c r="K62" s="9"/>
      <c r="L62" s="9"/>
      <c r="M62" s="9"/>
      <c r="N62" s="114"/>
      <c r="O62" s="9"/>
      <c r="P62" s="111"/>
    </row>
    <row r="63" spans="1:16" x14ac:dyDescent="0.2">
      <c r="A63" s="192" t="s">
        <v>56</v>
      </c>
      <c r="B63" s="15">
        <f t="shared" si="3"/>
        <v>906.28155749999996</v>
      </c>
      <c r="C63" s="15">
        <f t="shared" si="4"/>
        <v>314.86578499999996</v>
      </c>
      <c r="D63" s="15">
        <f t="shared" si="5"/>
        <v>22.657038937499998</v>
      </c>
      <c r="E63" s="15">
        <f>VLOOKUP(A63,'Annexe 1'!$A$7:$B$108,2,FALSE)</f>
        <v>1063.7144499999999</v>
      </c>
      <c r="F63" s="9"/>
      <c r="G63" s="9"/>
      <c r="H63" s="9"/>
      <c r="I63" s="114"/>
      <c r="J63" s="9"/>
      <c r="K63" s="9"/>
      <c r="L63" s="9"/>
      <c r="M63" s="9"/>
      <c r="N63" s="114"/>
      <c r="O63" s="9"/>
      <c r="P63" s="111"/>
    </row>
    <row r="64" spans="1:16" x14ac:dyDescent="0.2">
      <c r="A64" s="191" t="s">
        <v>57</v>
      </c>
      <c r="B64" s="28">
        <f t="shared" si="3"/>
        <v>906.28155749999996</v>
      </c>
      <c r="C64" s="28">
        <f t="shared" si="4"/>
        <v>314.86578499999996</v>
      </c>
      <c r="D64" s="28">
        <f t="shared" si="5"/>
        <v>22.657038937499998</v>
      </c>
      <c r="E64" s="28">
        <f>VLOOKUP(A64,'Annexe 1'!$A$7:$B$108,2,FALSE)</f>
        <v>1063.7144499999999</v>
      </c>
      <c r="F64" s="9"/>
      <c r="G64" s="9"/>
      <c r="H64" s="9"/>
      <c r="I64" s="114"/>
      <c r="J64" s="9"/>
      <c r="K64" s="9"/>
      <c r="L64" s="9"/>
      <c r="M64" s="9"/>
      <c r="N64" s="114"/>
      <c r="O64" s="9"/>
      <c r="P64" s="111"/>
    </row>
    <row r="65" spans="1:16" x14ac:dyDescent="0.2">
      <c r="A65" s="192" t="s">
        <v>58</v>
      </c>
      <c r="B65" s="15">
        <f t="shared" si="3"/>
        <v>1474.1238149999999</v>
      </c>
      <c r="C65" s="15">
        <f t="shared" si="4"/>
        <v>2423.9941699999999</v>
      </c>
      <c r="D65" s="15">
        <f t="shared" si="5"/>
        <v>36.853095374999995</v>
      </c>
      <c r="E65" s="15">
        <f>VLOOKUP(A65,'Annexe 1'!$A$7:$B$108,2,FALSE)</f>
        <v>2686.1208999999999</v>
      </c>
      <c r="F65" s="9"/>
      <c r="G65" s="9"/>
      <c r="H65" s="9"/>
      <c r="I65" s="114"/>
      <c r="J65" s="9"/>
      <c r="K65" s="9"/>
      <c r="L65" s="9"/>
      <c r="M65" s="9"/>
      <c r="N65" s="114"/>
      <c r="O65" s="9"/>
      <c r="P65" s="111"/>
    </row>
    <row r="66" spans="1:16" x14ac:dyDescent="0.2">
      <c r="A66" s="191" t="s">
        <v>59</v>
      </c>
      <c r="B66" s="28">
        <f t="shared" si="3"/>
        <v>1499.3216974999998</v>
      </c>
      <c r="C66" s="28">
        <f t="shared" si="4"/>
        <v>2517.5863049999994</v>
      </c>
      <c r="D66" s="28">
        <f t="shared" si="5"/>
        <v>37.483042437499996</v>
      </c>
      <c r="E66" s="28">
        <f>VLOOKUP(A66,'Annexe 1'!$A$7:$B$108,2,FALSE)</f>
        <v>2758.1148499999995</v>
      </c>
      <c r="F66" s="9"/>
      <c r="G66" s="9"/>
      <c r="H66" s="9"/>
      <c r="I66" s="114"/>
      <c r="J66" s="9"/>
      <c r="K66" s="9"/>
      <c r="L66" s="9"/>
      <c r="M66" s="9"/>
      <c r="N66" s="114"/>
      <c r="O66" s="9"/>
      <c r="P66" s="111"/>
    </row>
    <row r="67" spans="1:16" x14ac:dyDescent="0.2">
      <c r="A67" s="211" t="s">
        <v>60</v>
      </c>
      <c r="B67" s="15">
        <f t="shared" si="3"/>
        <v>1486.5540124999998</v>
      </c>
      <c r="C67" s="15">
        <f t="shared" si="4"/>
        <v>2470.1634750000003</v>
      </c>
      <c r="D67" s="15">
        <f t="shared" si="5"/>
        <v>37.163850312499996</v>
      </c>
      <c r="E67" s="15">
        <f>VLOOKUP(A67,'Annexe 1'!$A$7:$B$108,2,FALSE)</f>
        <v>2721.6357499999999</v>
      </c>
      <c r="F67" s="9"/>
      <c r="G67" s="9"/>
      <c r="H67" s="9"/>
      <c r="I67" s="114"/>
      <c r="J67" s="9"/>
      <c r="K67" s="9"/>
      <c r="L67" s="9"/>
      <c r="M67" s="9"/>
      <c r="N67" s="114"/>
      <c r="O67" s="9"/>
      <c r="P67" s="111"/>
    </row>
    <row r="68" spans="1:16" x14ac:dyDescent="0.2">
      <c r="A68" s="191" t="s">
        <v>61</v>
      </c>
      <c r="B68" s="28">
        <f t="shared" ref="B68:B98" si="6">$H$3+($H$4*(E68-$H$3))</f>
        <v>899.45365249999998</v>
      </c>
      <c r="C68" s="28">
        <f t="shared" ref="C68:C98" si="7">2*(E68-B68)</f>
        <v>289.50499500000001</v>
      </c>
      <c r="D68" s="28">
        <f t="shared" si="5"/>
        <v>22.486341312499999</v>
      </c>
      <c r="E68" s="28">
        <f>VLOOKUP(A68,'Annexe 1'!$A$7:$B$108,2,FALSE)</f>
        <v>1044.20615</v>
      </c>
      <c r="F68" s="9"/>
      <c r="G68" s="9"/>
      <c r="H68" s="9"/>
      <c r="I68" s="114"/>
      <c r="J68" s="9"/>
      <c r="K68" s="9"/>
      <c r="L68" s="9"/>
      <c r="M68" s="9"/>
      <c r="N68" s="114"/>
      <c r="O68" s="9"/>
      <c r="P68" s="111"/>
    </row>
    <row r="69" spans="1:16" x14ac:dyDescent="0.2">
      <c r="A69" s="192" t="s">
        <v>62</v>
      </c>
      <c r="B69" s="15">
        <f t="shared" si="6"/>
        <v>887.14779249999992</v>
      </c>
      <c r="C69" s="15">
        <f t="shared" si="7"/>
        <v>243.79751499999998</v>
      </c>
      <c r="D69" s="15">
        <f t="shared" si="5"/>
        <v>22.178694812499998</v>
      </c>
      <c r="E69" s="15">
        <f>VLOOKUP(A69,'Annexe 1'!$A$7:$B$108,2,FALSE)</f>
        <v>1009.0465499999999</v>
      </c>
      <c r="F69" s="9"/>
      <c r="G69" s="9"/>
      <c r="H69" s="9"/>
      <c r="I69" s="114"/>
      <c r="J69" s="9"/>
      <c r="K69" s="9"/>
      <c r="L69" s="9"/>
      <c r="M69" s="9"/>
      <c r="N69" s="114"/>
      <c r="O69" s="9"/>
      <c r="P69" s="111"/>
    </row>
    <row r="70" spans="1:16" x14ac:dyDescent="0.2">
      <c r="A70" s="191" t="s">
        <v>63</v>
      </c>
      <c r="B70" s="28">
        <f t="shared" si="6"/>
        <v>1036.3670024999999</v>
      </c>
      <c r="C70" s="28">
        <f t="shared" si="7"/>
        <v>798.04029499999979</v>
      </c>
      <c r="D70" s="28">
        <f t="shared" si="5"/>
        <v>25.909175062499997</v>
      </c>
      <c r="E70" s="28">
        <f>VLOOKUP(A70,'Annexe 1'!$A$7:$B$108,2,FALSE)</f>
        <v>1435.3871499999998</v>
      </c>
      <c r="F70" s="9"/>
      <c r="G70" s="9"/>
      <c r="H70" s="9"/>
      <c r="I70" s="114"/>
      <c r="J70" s="9"/>
      <c r="K70" s="9"/>
      <c r="L70" s="9"/>
      <c r="M70" s="9"/>
      <c r="N70" s="114"/>
      <c r="O70" s="9"/>
      <c r="P70" s="111"/>
    </row>
    <row r="71" spans="1:16" x14ac:dyDescent="0.2">
      <c r="A71" s="192" t="s">
        <v>64</v>
      </c>
      <c r="B71" s="15">
        <f t="shared" si="6"/>
        <v>1209.5016424999999</v>
      </c>
      <c r="C71" s="15">
        <f t="shared" si="7"/>
        <v>1441.1118150000002</v>
      </c>
      <c r="D71" s="15">
        <f t="shared" si="5"/>
        <v>30.237541062499997</v>
      </c>
      <c r="E71" s="15">
        <f>VLOOKUP(A71,'Annexe 1'!$A$7:$B$108,2,FALSE)</f>
        <v>1930.05755</v>
      </c>
      <c r="F71" s="9"/>
      <c r="G71" s="9"/>
      <c r="H71" s="9"/>
      <c r="I71" s="114"/>
      <c r="J71" s="9"/>
      <c r="K71" s="9"/>
      <c r="L71" s="9"/>
      <c r="M71" s="9"/>
      <c r="N71" s="114"/>
      <c r="O71" s="9"/>
      <c r="P71" s="111"/>
    </row>
    <row r="72" spans="1:16" x14ac:dyDescent="0.2">
      <c r="A72" s="191" t="s">
        <v>65</v>
      </c>
      <c r="B72" s="28">
        <f t="shared" si="6"/>
        <v>853.48074999999994</v>
      </c>
      <c r="C72" s="28">
        <f t="shared" si="7"/>
        <v>118.74849999999992</v>
      </c>
      <c r="D72" s="28">
        <f t="shared" si="5"/>
        <v>21.337018749999999</v>
      </c>
      <c r="E72" s="28">
        <f>VLOOKUP(A72,'Annexe 1'!$A$7:$B$108,2,FALSE)</f>
        <v>912.8549999999999</v>
      </c>
      <c r="F72" s="9"/>
      <c r="G72" s="9"/>
      <c r="H72" s="9"/>
      <c r="I72" s="114"/>
      <c r="J72" s="9"/>
      <c r="K72" s="9"/>
      <c r="L72" s="9"/>
      <c r="M72" s="9"/>
      <c r="N72" s="114"/>
      <c r="O72" s="9"/>
      <c r="P72" s="111"/>
    </row>
    <row r="73" spans="1:16" x14ac:dyDescent="0.2">
      <c r="A73" s="192" t="s">
        <v>66</v>
      </c>
      <c r="B73" s="15">
        <f t="shared" si="6"/>
        <v>992.76716999999985</v>
      </c>
      <c r="C73" s="15">
        <f t="shared" si="7"/>
        <v>636.0980599999998</v>
      </c>
      <c r="D73" s="15">
        <f t="shared" ref="D73:D103" si="8">B73/40</f>
        <v>24.819179249999998</v>
      </c>
      <c r="E73" s="15">
        <f>VLOOKUP(A73,'Annexe 1'!$A$7:$B$108,2,FALSE)</f>
        <v>1310.8161999999998</v>
      </c>
      <c r="F73" s="9"/>
      <c r="G73" s="9"/>
      <c r="H73" s="9"/>
      <c r="I73" s="114"/>
      <c r="J73" s="9"/>
      <c r="K73" s="9"/>
      <c r="L73" s="9"/>
      <c r="M73" s="9"/>
      <c r="N73" s="114"/>
      <c r="O73" s="9"/>
      <c r="P73" s="111"/>
    </row>
    <row r="74" spans="1:16" x14ac:dyDescent="0.2">
      <c r="A74" s="191" t="s">
        <v>67</v>
      </c>
      <c r="B74" s="28">
        <f t="shared" si="6"/>
        <v>992.76716999999985</v>
      </c>
      <c r="C74" s="28">
        <f t="shared" si="7"/>
        <v>636.0980599999998</v>
      </c>
      <c r="D74" s="28">
        <f t="shared" si="8"/>
        <v>24.819179249999998</v>
      </c>
      <c r="E74" s="28">
        <f>VLOOKUP(A74,'Annexe 1'!$A$7:$B$108,2,FALSE)</f>
        <v>1310.8161999999998</v>
      </c>
      <c r="F74" s="9"/>
      <c r="G74" s="9"/>
      <c r="H74" s="9"/>
      <c r="I74" s="114"/>
      <c r="J74" s="9"/>
      <c r="K74" s="9"/>
      <c r="L74" s="9"/>
      <c r="M74" s="9"/>
      <c r="N74" s="114"/>
      <c r="O74" s="9"/>
      <c r="P74" s="111"/>
    </row>
    <row r="75" spans="1:16" x14ac:dyDescent="0.2">
      <c r="A75" s="192" t="s">
        <v>68</v>
      </c>
      <c r="B75" s="15">
        <f t="shared" si="6"/>
        <v>899.45365249999998</v>
      </c>
      <c r="C75" s="15">
        <f t="shared" si="7"/>
        <v>289.50499500000001</v>
      </c>
      <c r="D75" s="15">
        <f t="shared" si="8"/>
        <v>22.486341312499999</v>
      </c>
      <c r="E75" s="15">
        <f>VLOOKUP(A75,'Annexe 1'!$A$7:$B$108,2,FALSE)</f>
        <v>1044.20615</v>
      </c>
      <c r="F75" s="9"/>
      <c r="G75" s="9"/>
      <c r="H75" s="9"/>
      <c r="I75" s="114"/>
      <c r="J75" s="9"/>
      <c r="K75" s="9"/>
      <c r="L75" s="9"/>
      <c r="M75" s="9"/>
      <c r="N75" s="114"/>
      <c r="O75" s="9"/>
      <c r="P75" s="111"/>
    </row>
    <row r="76" spans="1:16" x14ac:dyDescent="0.2">
      <c r="A76" s="191" t="s">
        <v>69</v>
      </c>
      <c r="B76" s="28">
        <f t="shared" si="6"/>
        <v>887.14779249999992</v>
      </c>
      <c r="C76" s="28">
        <f t="shared" si="7"/>
        <v>243.79751499999998</v>
      </c>
      <c r="D76" s="28">
        <f t="shared" si="8"/>
        <v>22.178694812499998</v>
      </c>
      <c r="E76" s="28">
        <f>VLOOKUP(A76,'Annexe 1'!$A$7:$B$108,2,FALSE)</f>
        <v>1009.0465499999999</v>
      </c>
      <c r="F76" s="9"/>
      <c r="G76" s="9"/>
      <c r="H76" s="9"/>
      <c r="I76" s="114"/>
      <c r="J76" s="9"/>
      <c r="K76" s="9"/>
      <c r="L76" s="9"/>
      <c r="M76" s="9"/>
      <c r="N76" s="114"/>
      <c r="O76" s="9"/>
      <c r="P76" s="111"/>
    </row>
    <row r="77" spans="1:16" x14ac:dyDescent="0.2">
      <c r="A77" s="192" t="s">
        <v>70</v>
      </c>
      <c r="B77" s="15">
        <f t="shared" si="6"/>
        <v>898.3879025</v>
      </c>
      <c r="C77" s="15">
        <f t="shared" si="7"/>
        <v>285.54649499999982</v>
      </c>
      <c r="D77" s="15">
        <f t="shared" si="8"/>
        <v>22.459697562500001</v>
      </c>
      <c r="E77" s="15">
        <f>VLOOKUP(A77,'Annexe 1'!$A$7:$B$108,2,FALSE)</f>
        <v>1041.1611499999999</v>
      </c>
      <c r="F77" s="9"/>
      <c r="G77" s="9"/>
      <c r="H77" s="9"/>
      <c r="I77" s="114"/>
      <c r="J77" s="9"/>
      <c r="K77" s="9"/>
      <c r="L77" s="9"/>
      <c r="M77" s="9"/>
      <c r="N77" s="114"/>
      <c r="O77" s="9"/>
      <c r="P77" s="111"/>
    </row>
    <row r="78" spans="1:16" x14ac:dyDescent="0.2">
      <c r="A78" s="191" t="s">
        <v>71</v>
      </c>
      <c r="B78" s="28">
        <f t="shared" si="6"/>
        <v>961.3808325</v>
      </c>
      <c r="C78" s="28">
        <f t="shared" si="7"/>
        <v>519.52023499999996</v>
      </c>
      <c r="D78" s="28">
        <f t="shared" si="8"/>
        <v>24.034520812499998</v>
      </c>
      <c r="E78" s="28">
        <f>VLOOKUP(A78,'Annexe 1'!$A$7:$B$108,2,FALSE)</f>
        <v>1221.14095</v>
      </c>
      <c r="F78" s="9"/>
      <c r="G78" s="9"/>
      <c r="H78" s="9"/>
      <c r="I78" s="114"/>
      <c r="J78" s="9"/>
      <c r="K78" s="9"/>
      <c r="L78" s="9"/>
      <c r="M78" s="9"/>
      <c r="N78" s="114"/>
      <c r="O78" s="9"/>
      <c r="P78" s="111"/>
    </row>
    <row r="79" spans="1:16" x14ac:dyDescent="0.2">
      <c r="A79" s="187" t="s">
        <v>72</v>
      </c>
      <c r="B79" s="15">
        <f t="shared" si="6"/>
        <v>915.42924500000004</v>
      </c>
      <c r="C79" s="15">
        <f t="shared" si="7"/>
        <v>348.84290999999985</v>
      </c>
      <c r="D79" s="15">
        <f t="shared" si="8"/>
        <v>22.885731125</v>
      </c>
      <c r="E79" s="15">
        <f>VLOOKUP(A79,'Annexe 1'!$A$7:$B$108,2,FALSE)</f>
        <v>1089.8507</v>
      </c>
      <c r="F79" s="9"/>
      <c r="G79" s="9"/>
      <c r="H79" s="9"/>
      <c r="I79" s="114"/>
      <c r="J79" s="9"/>
      <c r="K79" s="9"/>
      <c r="L79" s="9"/>
      <c r="M79" s="9"/>
      <c r="N79" s="114"/>
      <c r="O79" s="9"/>
      <c r="P79" s="111"/>
    </row>
    <row r="80" spans="1:16" x14ac:dyDescent="0.2">
      <c r="A80" s="182" t="s">
        <v>279</v>
      </c>
      <c r="B80" s="28">
        <f t="shared" si="6"/>
        <v>934.8933925</v>
      </c>
      <c r="C80" s="28">
        <f t="shared" si="7"/>
        <v>421.13831499999992</v>
      </c>
      <c r="D80" s="28">
        <f t="shared" si="8"/>
        <v>23.3723348125</v>
      </c>
      <c r="E80" s="28">
        <f>VLOOKUP(A80,'Annexe 1'!$A$7:$B$108,2,FALSE)</f>
        <v>1145.46255</v>
      </c>
      <c r="F80" s="9"/>
      <c r="G80" s="9"/>
      <c r="H80" s="9"/>
      <c r="I80" s="114"/>
      <c r="J80" s="9"/>
      <c r="K80" s="9"/>
      <c r="L80" s="9"/>
      <c r="M80" s="9"/>
      <c r="N80" s="114"/>
      <c r="O80" s="9"/>
      <c r="P80" s="111"/>
    </row>
    <row r="81" spans="1:16" x14ac:dyDescent="0.2">
      <c r="A81" s="194" t="s">
        <v>73</v>
      </c>
      <c r="B81" s="193">
        <f t="shared" si="6"/>
        <v>1272.6402250000001</v>
      </c>
      <c r="C81" s="193">
        <f t="shared" si="7"/>
        <v>1675.62655</v>
      </c>
      <c r="D81" s="193">
        <f t="shared" si="8"/>
        <v>31.816005625000003</v>
      </c>
      <c r="E81" s="193">
        <f>VLOOKUP(A81,'Annexe 1'!$A$7:$B$108,2,FALSE)</f>
        <v>2110.4535000000001</v>
      </c>
      <c r="F81" s="9"/>
      <c r="G81" s="9"/>
      <c r="H81" s="9"/>
      <c r="I81" s="114"/>
      <c r="J81" s="9"/>
      <c r="K81" s="9"/>
      <c r="L81" s="9"/>
      <c r="M81" s="9"/>
      <c r="N81" s="114"/>
      <c r="O81" s="9"/>
      <c r="P81" s="111"/>
    </row>
    <row r="82" spans="1:16" x14ac:dyDescent="0.2">
      <c r="A82" s="195" t="s">
        <v>74</v>
      </c>
      <c r="B82" s="28">
        <f t="shared" si="6"/>
        <v>992.76716999999985</v>
      </c>
      <c r="C82" s="28">
        <f t="shared" si="7"/>
        <v>636.0980599999998</v>
      </c>
      <c r="D82" s="28">
        <f t="shared" si="8"/>
        <v>24.819179249999998</v>
      </c>
      <c r="E82" s="28">
        <f>VLOOKUP(A82,'Annexe 1'!$A$7:$B$108,2,FALSE)</f>
        <v>1310.8161999999998</v>
      </c>
      <c r="F82" s="9"/>
      <c r="G82" s="9"/>
      <c r="H82" s="9"/>
      <c r="I82" s="114"/>
      <c r="J82" s="9"/>
      <c r="K82" s="9"/>
      <c r="L82" s="9"/>
      <c r="M82" s="9"/>
      <c r="N82" s="114"/>
      <c r="O82" s="9"/>
      <c r="P82" s="111"/>
    </row>
    <row r="83" spans="1:16" x14ac:dyDescent="0.2">
      <c r="A83" s="194" t="s">
        <v>75</v>
      </c>
      <c r="B83" s="193">
        <f t="shared" si="6"/>
        <v>915.77028499999994</v>
      </c>
      <c r="C83" s="193">
        <f t="shared" si="7"/>
        <v>350.1096299999997</v>
      </c>
      <c r="D83" s="193">
        <f t="shared" si="8"/>
        <v>22.894257124999999</v>
      </c>
      <c r="E83" s="193">
        <f>VLOOKUP(A83,'Annexe 1'!$A$7:$B$108,2,FALSE)</f>
        <v>1090.8250999999998</v>
      </c>
      <c r="F83" s="9"/>
      <c r="G83" s="9"/>
      <c r="H83" s="9"/>
      <c r="I83" s="114"/>
      <c r="J83" s="9"/>
      <c r="K83" s="9"/>
      <c r="L83" s="9"/>
      <c r="M83" s="9"/>
      <c r="N83" s="114"/>
      <c r="O83" s="9"/>
      <c r="P83" s="111"/>
    </row>
    <row r="84" spans="1:16" x14ac:dyDescent="0.2">
      <c r="A84" s="195" t="s">
        <v>76</v>
      </c>
      <c r="B84" s="28">
        <f t="shared" si="6"/>
        <v>934.8933925</v>
      </c>
      <c r="C84" s="28">
        <f t="shared" si="7"/>
        <v>421.13831499999992</v>
      </c>
      <c r="D84" s="28">
        <f t="shared" si="8"/>
        <v>23.3723348125</v>
      </c>
      <c r="E84" s="28">
        <f>VLOOKUP(A84,'Annexe 1'!$A$7:$B$108,2,FALSE)</f>
        <v>1145.46255</v>
      </c>
      <c r="F84" s="9"/>
      <c r="G84" s="9"/>
      <c r="H84" s="9"/>
      <c r="I84" s="114"/>
      <c r="J84" s="9"/>
      <c r="K84" s="9"/>
      <c r="L84" s="9"/>
      <c r="M84" s="9"/>
      <c r="N84" s="114"/>
      <c r="O84" s="9"/>
      <c r="P84" s="111"/>
    </row>
    <row r="85" spans="1:16" x14ac:dyDescent="0.2">
      <c r="A85" s="194" t="s">
        <v>77</v>
      </c>
      <c r="B85" s="193">
        <f t="shared" si="6"/>
        <v>934.8933925</v>
      </c>
      <c r="C85" s="193">
        <f t="shared" si="7"/>
        <v>421.13831499999992</v>
      </c>
      <c r="D85" s="193">
        <f t="shared" si="8"/>
        <v>23.3723348125</v>
      </c>
      <c r="E85" s="193">
        <f>VLOOKUP(A85,'Annexe 1'!$A$7:$B$108,2,FALSE)</f>
        <v>1145.46255</v>
      </c>
      <c r="F85" s="9"/>
      <c r="G85" s="9"/>
      <c r="H85" s="9"/>
      <c r="I85" s="114"/>
      <c r="J85" s="9"/>
      <c r="K85" s="9"/>
      <c r="L85" s="9"/>
      <c r="M85" s="9"/>
      <c r="N85" s="114"/>
      <c r="O85" s="9"/>
      <c r="P85" s="111"/>
    </row>
    <row r="86" spans="1:16" x14ac:dyDescent="0.2">
      <c r="A86" s="195" t="s">
        <v>78</v>
      </c>
      <c r="B86" s="28">
        <f t="shared" si="6"/>
        <v>979.44884749999994</v>
      </c>
      <c r="C86" s="28">
        <f t="shared" si="7"/>
        <v>586.63000499999976</v>
      </c>
      <c r="D86" s="28">
        <f t="shared" si="8"/>
        <v>24.4862211875</v>
      </c>
      <c r="E86" s="28">
        <f>VLOOKUP(A86,'Annexe 1'!$A$7:$B$108,2,FALSE)</f>
        <v>1272.7638499999998</v>
      </c>
      <c r="F86" s="9"/>
      <c r="G86" s="9"/>
      <c r="H86" s="9"/>
      <c r="I86" s="114"/>
      <c r="J86" s="9"/>
      <c r="K86" s="9"/>
      <c r="L86" s="9"/>
      <c r="M86" s="9"/>
      <c r="N86" s="114"/>
      <c r="O86" s="9"/>
      <c r="P86" s="111"/>
    </row>
    <row r="87" spans="1:16" x14ac:dyDescent="0.2">
      <c r="A87" s="194" t="s">
        <v>80</v>
      </c>
      <c r="B87" s="193">
        <f t="shared" si="6"/>
        <v>908.61199749999992</v>
      </c>
      <c r="C87" s="193">
        <f t="shared" si="7"/>
        <v>323.52170500000011</v>
      </c>
      <c r="D87" s="193">
        <f t="shared" si="8"/>
        <v>22.715299937499999</v>
      </c>
      <c r="E87" s="193">
        <f>VLOOKUP(A87,'Annexe 1'!$A$7:$B$108,2,FALSE)</f>
        <v>1070.37285</v>
      </c>
      <c r="F87" s="9"/>
      <c r="G87" s="9"/>
      <c r="H87" s="9"/>
      <c r="I87" s="114"/>
      <c r="J87" s="9"/>
      <c r="K87" s="9"/>
      <c r="L87" s="9"/>
      <c r="M87" s="9"/>
      <c r="N87" s="114"/>
      <c r="O87" s="9"/>
      <c r="P87" s="111"/>
    </row>
    <row r="88" spans="1:16" x14ac:dyDescent="0.2">
      <c r="A88" s="195" t="s">
        <v>81</v>
      </c>
      <c r="B88" s="28">
        <f t="shared" si="6"/>
        <v>992.76716999999985</v>
      </c>
      <c r="C88" s="28">
        <f t="shared" si="7"/>
        <v>636.0980599999998</v>
      </c>
      <c r="D88" s="28">
        <f t="shared" si="8"/>
        <v>24.819179249999998</v>
      </c>
      <c r="E88" s="28">
        <f>VLOOKUP(A88,'Annexe 1'!$A$7:$B$108,2,FALSE)</f>
        <v>1310.8161999999998</v>
      </c>
      <c r="F88" s="9"/>
      <c r="G88" s="9"/>
      <c r="H88" s="9"/>
      <c r="I88" s="114"/>
      <c r="J88" s="9"/>
      <c r="K88" s="9"/>
      <c r="L88" s="9"/>
      <c r="M88" s="9"/>
      <c r="N88" s="114"/>
      <c r="O88" s="9"/>
      <c r="P88" s="111"/>
    </row>
    <row r="89" spans="1:16" x14ac:dyDescent="0.2">
      <c r="A89" s="194" t="s">
        <v>82</v>
      </c>
      <c r="B89" s="193">
        <f t="shared" si="6"/>
        <v>1051.8026149999998</v>
      </c>
      <c r="C89" s="193">
        <f t="shared" si="7"/>
        <v>855.37257</v>
      </c>
      <c r="D89" s="193">
        <f t="shared" si="8"/>
        <v>26.295065374999997</v>
      </c>
      <c r="E89" s="193">
        <f>VLOOKUP(A89,'Annexe 1'!$A$7:$B$108,2,FALSE)</f>
        <v>1479.4888999999998</v>
      </c>
      <c r="F89" s="9"/>
      <c r="G89" s="9"/>
      <c r="H89" s="9"/>
      <c r="I89" s="114"/>
      <c r="J89" s="9"/>
      <c r="K89" s="9"/>
      <c r="L89" s="9"/>
      <c r="M89" s="9"/>
      <c r="N89" s="114"/>
      <c r="O89" s="9"/>
      <c r="P89" s="111"/>
    </row>
    <row r="90" spans="1:16" x14ac:dyDescent="0.2">
      <c r="A90" s="195" t="s">
        <v>83</v>
      </c>
      <c r="B90" s="28">
        <f t="shared" si="6"/>
        <v>908.61199749999992</v>
      </c>
      <c r="C90" s="28">
        <f t="shared" si="7"/>
        <v>323.52170500000011</v>
      </c>
      <c r="D90" s="28">
        <f t="shared" si="8"/>
        <v>22.715299937499999</v>
      </c>
      <c r="E90" s="28">
        <f>VLOOKUP(A90,'Annexe 1'!$A$7:$B$108,2,FALSE)</f>
        <v>1070.37285</v>
      </c>
      <c r="F90" s="9"/>
      <c r="G90" s="9"/>
      <c r="H90" s="9"/>
      <c r="I90" s="114"/>
      <c r="J90" s="9"/>
      <c r="K90" s="9"/>
      <c r="L90" s="9"/>
      <c r="M90" s="9"/>
      <c r="N90" s="114"/>
      <c r="O90" s="9"/>
      <c r="P90" s="111"/>
    </row>
    <row r="91" spans="1:16" x14ac:dyDescent="0.2">
      <c r="A91" s="194" t="s">
        <v>84</v>
      </c>
      <c r="B91" s="193">
        <f t="shared" si="6"/>
        <v>908.61199749999992</v>
      </c>
      <c r="C91" s="193">
        <f t="shared" si="7"/>
        <v>323.52170500000011</v>
      </c>
      <c r="D91" s="193">
        <f t="shared" si="8"/>
        <v>22.715299937499999</v>
      </c>
      <c r="E91" s="193">
        <f>VLOOKUP(A91,'Annexe 1'!$A$7:$B$108,2,FALSE)</f>
        <v>1070.37285</v>
      </c>
      <c r="F91" s="9"/>
      <c r="G91" s="9"/>
      <c r="H91" s="9"/>
      <c r="I91" s="114"/>
      <c r="J91" s="9"/>
      <c r="K91" s="9"/>
      <c r="L91" s="9"/>
      <c r="M91" s="9"/>
      <c r="N91" s="114"/>
      <c r="O91" s="9"/>
      <c r="P91" s="111"/>
    </row>
    <row r="92" spans="1:16" x14ac:dyDescent="0.2">
      <c r="A92" s="195" t="s">
        <v>85</v>
      </c>
      <c r="B92" s="28">
        <f t="shared" si="6"/>
        <v>992.76716999999985</v>
      </c>
      <c r="C92" s="28">
        <f t="shared" si="7"/>
        <v>636.0980599999998</v>
      </c>
      <c r="D92" s="28">
        <f t="shared" si="8"/>
        <v>24.819179249999998</v>
      </c>
      <c r="E92" s="28">
        <f>VLOOKUP(A92,'Annexe 1'!$A$7:$B$108,2,FALSE)</f>
        <v>1310.8161999999998</v>
      </c>
      <c r="F92" s="9"/>
      <c r="G92" s="9"/>
      <c r="H92" s="9"/>
      <c r="I92" s="114"/>
      <c r="J92" s="9"/>
      <c r="K92" s="9"/>
      <c r="L92" s="9"/>
      <c r="M92" s="9"/>
      <c r="N92" s="114"/>
      <c r="O92" s="9"/>
      <c r="P92" s="111"/>
    </row>
    <row r="93" spans="1:16" x14ac:dyDescent="0.2">
      <c r="A93" s="194" t="s">
        <v>86</v>
      </c>
      <c r="B93" s="193">
        <f t="shared" si="6"/>
        <v>971.79676249999989</v>
      </c>
      <c r="C93" s="193">
        <f t="shared" si="7"/>
        <v>558.20797499999981</v>
      </c>
      <c r="D93" s="193">
        <f t="shared" si="8"/>
        <v>24.294919062499996</v>
      </c>
      <c r="E93" s="193">
        <f>VLOOKUP(A93,'Annexe 1'!$A$7:$B$108,2,FALSE)</f>
        <v>1250.9007499999998</v>
      </c>
      <c r="F93" s="9"/>
      <c r="G93" s="9"/>
      <c r="H93" s="9"/>
      <c r="I93" s="114"/>
      <c r="J93" s="9"/>
      <c r="K93" s="9"/>
      <c r="L93" s="9"/>
      <c r="M93" s="9"/>
      <c r="N93" s="114"/>
      <c r="O93" s="9"/>
      <c r="P93" s="111"/>
    </row>
    <row r="94" spans="1:16" x14ac:dyDescent="0.2">
      <c r="A94" s="195" t="s">
        <v>87</v>
      </c>
      <c r="B94" s="28">
        <f t="shared" si="6"/>
        <v>869.90040499999998</v>
      </c>
      <c r="C94" s="28">
        <f t="shared" si="7"/>
        <v>179.73578999999995</v>
      </c>
      <c r="D94" s="28">
        <f t="shared" si="8"/>
        <v>21.747510124999998</v>
      </c>
      <c r="E94" s="28">
        <f>VLOOKUP(A94,'Annexe 1'!$A$7:$B$108,2,FALSE)</f>
        <v>959.76829999999995</v>
      </c>
      <c r="F94" s="9"/>
      <c r="G94" s="9"/>
      <c r="H94" s="9"/>
      <c r="I94" s="114"/>
      <c r="J94" s="9"/>
      <c r="K94" s="9"/>
      <c r="L94" s="9"/>
      <c r="M94" s="9"/>
      <c r="N94" s="114"/>
      <c r="O94" s="9"/>
      <c r="P94" s="111"/>
    </row>
    <row r="95" spans="1:16" x14ac:dyDescent="0.2">
      <c r="A95" s="194" t="s">
        <v>88</v>
      </c>
      <c r="B95" s="193">
        <f t="shared" si="6"/>
        <v>934.8933925</v>
      </c>
      <c r="C95" s="193">
        <f t="shared" si="7"/>
        <v>421.13831499999992</v>
      </c>
      <c r="D95" s="193">
        <f t="shared" si="8"/>
        <v>23.3723348125</v>
      </c>
      <c r="E95" s="193">
        <f>VLOOKUP(A95,'Annexe 1'!$A$7:$B$108,2,FALSE)</f>
        <v>1145.46255</v>
      </c>
      <c r="F95" s="9"/>
      <c r="G95" s="9"/>
      <c r="H95" s="9"/>
      <c r="I95" s="114"/>
      <c r="J95" s="9"/>
      <c r="K95" s="9"/>
      <c r="L95" s="9"/>
      <c r="M95" s="9"/>
      <c r="N95" s="114"/>
      <c r="O95" s="9"/>
      <c r="P95" s="111"/>
    </row>
    <row r="96" spans="1:16" x14ac:dyDescent="0.2">
      <c r="A96" s="195" t="s">
        <v>89</v>
      </c>
      <c r="B96" s="28">
        <f t="shared" si="6"/>
        <v>959.82128499999988</v>
      </c>
      <c r="C96" s="28">
        <f t="shared" si="7"/>
        <v>513.72762999999964</v>
      </c>
      <c r="D96" s="28">
        <f t="shared" si="8"/>
        <v>23.995532124999997</v>
      </c>
      <c r="E96" s="28">
        <f>VLOOKUP(A96,'Annexe 1'!$A$7:$B$108,2,FALSE)</f>
        <v>1216.6850999999997</v>
      </c>
      <c r="F96" s="9"/>
      <c r="G96" s="9"/>
      <c r="H96" s="9"/>
      <c r="I96" s="114"/>
      <c r="J96" s="9"/>
      <c r="K96" s="9"/>
      <c r="L96" s="9"/>
      <c r="M96" s="9"/>
      <c r="N96" s="114"/>
      <c r="O96" s="9"/>
      <c r="P96" s="111"/>
    </row>
    <row r="97" spans="1:16" x14ac:dyDescent="0.2">
      <c r="A97" s="194" t="s">
        <v>90</v>
      </c>
      <c r="B97" s="193">
        <f t="shared" si="6"/>
        <v>929.91633999999999</v>
      </c>
      <c r="C97" s="193">
        <f t="shared" si="7"/>
        <v>402.6521200000002</v>
      </c>
      <c r="D97" s="193">
        <f t="shared" si="8"/>
        <v>23.247908500000001</v>
      </c>
      <c r="E97" s="193">
        <f>VLOOKUP(A97,'Annexe 1'!$A$7:$B$108,2,FALSE)</f>
        <v>1131.2424000000001</v>
      </c>
      <c r="F97" s="9"/>
      <c r="G97" s="9"/>
      <c r="H97" s="9"/>
      <c r="I97" s="114"/>
      <c r="J97" s="9"/>
      <c r="K97" s="9"/>
      <c r="L97" s="9"/>
      <c r="M97" s="9"/>
      <c r="N97" s="114"/>
      <c r="O97" s="9"/>
      <c r="P97" s="111"/>
    </row>
    <row r="98" spans="1:16" x14ac:dyDescent="0.2">
      <c r="A98" s="195" t="s">
        <v>91</v>
      </c>
      <c r="B98" s="28">
        <f t="shared" si="6"/>
        <v>959.82128499999988</v>
      </c>
      <c r="C98" s="28">
        <f t="shared" si="7"/>
        <v>513.72762999999964</v>
      </c>
      <c r="D98" s="28">
        <f t="shared" si="8"/>
        <v>23.995532124999997</v>
      </c>
      <c r="E98" s="28">
        <f>VLOOKUP(A98,'Annexe 1'!$A$7:$B$108,2,FALSE)</f>
        <v>1216.6850999999997</v>
      </c>
      <c r="F98" s="9"/>
      <c r="G98" s="9"/>
      <c r="H98" s="9"/>
      <c r="I98" s="114"/>
      <c r="J98" s="9"/>
      <c r="K98" s="9"/>
      <c r="L98" s="9"/>
      <c r="M98" s="9"/>
      <c r="N98" s="114"/>
      <c r="O98" s="9"/>
      <c r="P98" s="111"/>
    </row>
    <row r="99" spans="1:16" x14ac:dyDescent="0.2">
      <c r="A99" s="194" t="s">
        <v>92</v>
      </c>
      <c r="B99" s="193">
        <f t="shared" ref="B99:B107" si="9">$H$3+($H$4*(E99-$H$3))</f>
        <v>926.23595</v>
      </c>
      <c r="C99" s="193">
        <f t="shared" ref="C99:C107" si="10">2*(E99-B99)</f>
        <v>388.98209999999972</v>
      </c>
      <c r="D99" s="193">
        <f t="shared" si="8"/>
        <v>23.155898749999999</v>
      </c>
      <c r="E99" s="193">
        <f>VLOOKUP(A99,'Annexe 1'!$A$7:$B$108,2,FALSE)</f>
        <v>1120.7269999999999</v>
      </c>
      <c r="F99" s="9"/>
      <c r="G99" s="9"/>
      <c r="H99" s="9"/>
      <c r="I99" s="114"/>
      <c r="J99" s="9"/>
      <c r="K99" s="9"/>
      <c r="L99" s="9"/>
      <c r="M99" s="9"/>
      <c r="N99" s="114"/>
      <c r="O99" s="9"/>
      <c r="P99" s="111"/>
    </row>
    <row r="100" spans="1:16" x14ac:dyDescent="0.2">
      <c r="A100" s="195" t="s">
        <v>93</v>
      </c>
      <c r="B100" s="28">
        <f t="shared" si="9"/>
        <v>908.36687499999994</v>
      </c>
      <c r="C100" s="28">
        <f t="shared" si="10"/>
        <v>322.61124999999993</v>
      </c>
      <c r="D100" s="28">
        <f t="shared" si="8"/>
        <v>22.709171874999999</v>
      </c>
      <c r="E100" s="28">
        <f>VLOOKUP(A100,'Annexe 1'!$A$7:$B$108,2,FALSE)</f>
        <v>1069.6724999999999</v>
      </c>
      <c r="F100" s="9"/>
      <c r="G100" s="9"/>
      <c r="H100" s="9"/>
      <c r="I100" s="114"/>
      <c r="J100" s="9"/>
      <c r="K100" s="9"/>
      <c r="L100" s="9"/>
      <c r="M100" s="9"/>
      <c r="N100" s="114"/>
      <c r="O100" s="9"/>
      <c r="P100" s="111"/>
    </row>
    <row r="101" spans="1:16" x14ac:dyDescent="0.2">
      <c r="A101" s="194" t="s">
        <v>94</v>
      </c>
      <c r="B101" s="193">
        <f t="shared" si="9"/>
        <v>926.23595</v>
      </c>
      <c r="C101" s="193">
        <f t="shared" si="10"/>
        <v>388.98209999999972</v>
      </c>
      <c r="D101" s="193">
        <f t="shared" si="8"/>
        <v>23.155898749999999</v>
      </c>
      <c r="E101" s="193">
        <f>VLOOKUP(A101,'Annexe 1'!$A$7:$B$108,2,FALSE)</f>
        <v>1120.7269999999999</v>
      </c>
      <c r="F101" s="9"/>
      <c r="G101" s="9"/>
      <c r="H101" s="9"/>
      <c r="I101" s="114"/>
      <c r="J101" s="9"/>
      <c r="K101" s="9"/>
      <c r="L101" s="9"/>
      <c r="M101" s="9"/>
      <c r="N101" s="114"/>
      <c r="O101" s="9"/>
      <c r="P101" s="111"/>
    </row>
    <row r="102" spans="1:16" x14ac:dyDescent="0.2">
      <c r="A102" s="195" t="s">
        <v>95</v>
      </c>
      <c r="B102" s="28">
        <f t="shared" si="9"/>
        <v>908.36687499999994</v>
      </c>
      <c r="C102" s="28">
        <f t="shared" si="10"/>
        <v>322.61124999999993</v>
      </c>
      <c r="D102" s="28">
        <f t="shared" si="8"/>
        <v>22.709171874999999</v>
      </c>
      <c r="E102" s="28">
        <f>VLOOKUP(A102,'Annexe 1'!$A$7:$B$108,2,FALSE)</f>
        <v>1069.6724999999999</v>
      </c>
      <c r="F102" s="9"/>
      <c r="G102" s="9"/>
      <c r="H102" s="9"/>
      <c r="I102" s="114"/>
      <c r="J102" s="9"/>
      <c r="K102" s="9"/>
      <c r="L102" s="9"/>
      <c r="M102" s="9"/>
      <c r="N102" s="114"/>
      <c r="O102" s="9"/>
      <c r="P102" s="111"/>
    </row>
    <row r="103" spans="1:16" x14ac:dyDescent="0.2">
      <c r="A103" s="194" t="s">
        <v>96</v>
      </c>
      <c r="B103" s="193">
        <f t="shared" si="9"/>
        <v>934.8933925</v>
      </c>
      <c r="C103" s="193">
        <f t="shared" si="10"/>
        <v>421.13831499999992</v>
      </c>
      <c r="D103" s="193">
        <f t="shared" si="8"/>
        <v>23.3723348125</v>
      </c>
      <c r="E103" s="193">
        <f>VLOOKUP(A103,'Annexe 1'!$A$7:$B$108,2,FALSE)</f>
        <v>1145.46255</v>
      </c>
      <c r="F103" s="9"/>
      <c r="G103" s="9"/>
      <c r="H103" s="9"/>
      <c r="I103" s="114"/>
      <c r="J103" s="9"/>
      <c r="K103" s="9"/>
      <c r="L103" s="9"/>
      <c r="M103" s="9"/>
      <c r="N103" s="114"/>
      <c r="O103" s="9"/>
      <c r="P103" s="111"/>
    </row>
    <row r="104" spans="1:16" x14ac:dyDescent="0.2">
      <c r="A104" s="195" t="s">
        <v>97</v>
      </c>
      <c r="B104" s="28">
        <f t="shared" si="9"/>
        <v>1209.5016424999999</v>
      </c>
      <c r="C104" s="28">
        <f t="shared" si="10"/>
        <v>1441.1118150000002</v>
      </c>
      <c r="D104" s="28">
        <f t="shared" ref="D104:D109" si="11">B104/40</f>
        <v>30.237541062499997</v>
      </c>
      <c r="E104" s="28">
        <f>VLOOKUP(A104,'Annexe 1'!$A$7:$B$108,2,FALSE)</f>
        <v>1930.05755</v>
      </c>
      <c r="F104" s="9"/>
      <c r="G104" s="9"/>
      <c r="H104" s="9"/>
      <c r="I104" s="114"/>
      <c r="J104" s="9"/>
      <c r="K104" s="9"/>
      <c r="L104" s="9"/>
      <c r="M104" s="9"/>
      <c r="N104" s="114"/>
      <c r="O104" s="9"/>
      <c r="P104" s="111"/>
    </row>
    <row r="105" spans="1:16" x14ac:dyDescent="0.2">
      <c r="A105" s="194" t="s">
        <v>98</v>
      </c>
      <c r="B105" s="193">
        <f t="shared" si="9"/>
        <v>853.48074999999994</v>
      </c>
      <c r="C105" s="193">
        <f t="shared" si="10"/>
        <v>118.74849999999992</v>
      </c>
      <c r="D105" s="193">
        <f t="shared" si="11"/>
        <v>21.337018749999999</v>
      </c>
      <c r="E105" s="193">
        <f>VLOOKUP(A105,'Annexe 1'!$A$7:$B$108,2,FALSE)</f>
        <v>912.8549999999999</v>
      </c>
      <c r="F105" s="9"/>
      <c r="G105" s="9"/>
      <c r="H105" s="9"/>
      <c r="I105" s="114"/>
      <c r="J105" s="9"/>
      <c r="K105" s="9"/>
      <c r="L105" s="9"/>
      <c r="M105" s="9"/>
      <c r="N105" s="114"/>
      <c r="O105" s="9"/>
      <c r="P105" s="111"/>
    </row>
    <row r="106" spans="1:16" x14ac:dyDescent="0.2">
      <c r="A106" s="195" t="s">
        <v>99</v>
      </c>
      <c r="B106" s="28">
        <f t="shared" si="9"/>
        <v>1011.5776575</v>
      </c>
      <c r="C106" s="28">
        <f t="shared" si="10"/>
        <v>705.96558499999992</v>
      </c>
      <c r="D106" s="28">
        <f t="shared" si="11"/>
        <v>25.289441437499999</v>
      </c>
      <c r="E106" s="28">
        <f>VLOOKUP(A106,'Annexe 1'!$A$7:$B$108,2,FALSE)</f>
        <v>1364.5604499999999</v>
      </c>
      <c r="F106" s="9"/>
      <c r="G106" s="9"/>
      <c r="H106" s="9"/>
      <c r="I106" s="114"/>
      <c r="J106" s="9"/>
      <c r="K106" s="9"/>
      <c r="L106" s="9"/>
      <c r="M106" s="9"/>
      <c r="N106" s="114"/>
      <c r="O106" s="9"/>
      <c r="P106" s="111"/>
    </row>
    <row r="107" spans="1:16" x14ac:dyDescent="0.2">
      <c r="A107" s="194" t="s">
        <v>100</v>
      </c>
      <c r="B107" s="193">
        <f t="shared" si="9"/>
        <v>1499.3216974999998</v>
      </c>
      <c r="C107" s="193">
        <f t="shared" si="10"/>
        <v>2517.5863049999994</v>
      </c>
      <c r="D107" s="193">
        <f t="shared" si="11"/>
        <v>37.483042437499996</v>
      </c>
      <c r="E107" s="193">
        <f>VLOOKUP(A107,'Annexe 1'!$A$7:$B$108,2,FALSE)</f>
        <v>2758.1148499999995</v>
      </c>
      <c r="F107" s="9"/>
      <c r="G107" s="9"/>
      <c r="H107" s="9"/>
      <c r="I107" s="114"/>
      <c r="J107" s="9"/>
      <c r="K107" s="9"/>
      <c r="L107" s="9"/>
      <c r="M107" s="9"/>
      <c r="N107" s="114"/>
      <c r="O107" s="9"/>
      <c r="P107" s="111"/>
    </row>
    <row r="108" spans="1:16" x14ac:dyDescent="0.2">
      <c r="A108" s="195" t="s">
        <v>101</v>
      </c>
      <c r="B108" s="28">
        <f>E108</f>
        <v>534.73704999999995</v>
      </c>
      <c r="C108" s="28" t="s">
        <v>114</v>
      </c>
      <c r="D108" s="28">
        <f t="shared" si="11"/>
        <v>13.368426249999999</v>
      </c>
      <c r="E108" s="28">
        <f>VLOOKUP(A108,'Annexe 1'!$A$7:$B$108,2,FALSE)</f>
        <v>534.73704999999995</v>
      </c>
      <c r="F108" s="9"/>
      <c r="G108" s="9"/>
      <c r="H108" s="9"/>
      <c r="I108" s="114"/>
      <c r="J108" s="9"/>
      <c r="K108" s="9"/>
      <c r="L108" s="9"/>
      <c r="M108" s="9"/>
      <c r="N108" s="114"/>
      <c r="O108" s="9"/>
      <c r="P108" s="111"/>
    </row>
    <row r="109" spans="1:16" x14ac:dyDescent="0.2">
      <c r="A109" s="194" t="s">
        <v>102</v>
      </c>
      <c r="B109" s="193">
        <f>$H$3+($H$4*(E109-$H$3))</f>
        <v>906.28155749999996</v>
      </c>
      <c r="C109" s="193">
        <f>2*(E109-B109)</f>
        <v>314.86578499999996</v>
      </c>
      <c r="D109" s="193">
        <f t="shared" si="11"/>
        <v>22.657038937499998</v>
      </c>
      <c r="E109" s="193">
        <f>VLOOKUP(A109,'Annexe 1'!$A$7:$B$108,2,FALSE)</f>
        <v>1063.7144499999999</v>
      </c>
      <c r="F109" s="9"/>
      <c r="G109" s="9"/>
      <c r="H109" s="9"/>
      <c r="I109" s="114"/>
      <c r="J109" s="9"/>
      <c r="K109" s="9"/>
      <c r="L109" s="9"/>
      <c r="M109" s="9"/>
      <c r="N109" s="114"/>
      <c r="O109" s="9"/>
      <c r="P109" s="111"/>
    </row>
    <row r="110" spans="1:16" x14ac:dyDescent="0.2">
      <c r="A110" s="182" t="s">
        <v>278</v>
      </c>
      <c r="B110" s="28">
        <f>$H$3+($H$4*(E110-$H$3))</f>
        <v>961.3808325</v>
      </c>
      <c r="C110" s="28">
        <f>2*(E110-B110)</f>
        <v>519.52023499999996</v>
      </c>
      <c r="D110" s="28">
        <f>B110/40</f>
        <v>24.034520812499998</v>
      </c>
      <c r="E110" s="28">
        <f>VLOOKUP(A110,'Annexe 1'!$A$7:$B$109,2,FALSE)</f>
        <v>1221.14095</v>
      </c>
      <c r="F110" s="9"/>
      <c r="G110" s="9"/>
      <c r="H110" s="9"/>
      <c r="I110" s="114"/>
      <c r="J110" s="9"/>
      <c r="K110" s="9"/>
      <c r="L110" s="9"/>
      <c r="M110" s="9"/>
      <c r="N110" s="114"/>
      <c r="O110" s="9"/>
      <c r="P110" s="111"/>
    </row>
    <row r="111" spans="1:16" x14ac:dyDescent="0.2">
      <c r="A111" s="1"/>
      <c r="B111" s="1"/>
      <c r="C111" s="48"/>
      <c r="D111" s="1"/>
      <c r="E111" s="1"/>
      <c r="H111" s="115"/>
      <c r="I111" s="116"/>
      <c r="M111" s="115"/>
      <c r="N111" s="116"/>
    </row>
    <row r="112" spans="1:16" x14ac:dyDescent="0.2">
      <c r="A112" s="26" t="s">
        <v>103</v>
      </c>
      <c r="B112" s="9">
        <v>18.559999999999999</v>
      </c>
      <c r="C112" s="109"/>
      <c r="D112" s="1"/>
      <c r="E112" s="1"/>
    </row>
    <row r="113" spans="1:5" x14ac:dyDescent="0.2">
      <c r="A113" s="26" t="s">
        <v>104</v>
      </c>
      <c r="B113" s="9">
        <v>7.54</v>
      </c>
      <c r="C113" s="109"/>
      <c r="D113" s="1"/>
      <c r="E113" s="1"/>
    </row>
    <row r="114" spans="1:5" x14ac:dyDescent="0.2">
      <c r="A114" s="5"/>
      <c r="B114" s="5"/>
      <c r="C114" s="6"/>
      <c r="D114" s="1"/>
      <c r="E114" s="1"/>
    </row>
    <row r="115" spans="1:5" ht="67" customHeight="1" x14ac:dyDescent="0.2">
      <c r="A115" s="150" t="s">
        <v>115</v>
      </c>
      <c r="B115" s="150"/>
      <c r="C115" s="150"/>
      <c r="D115" s="150"/>
      <c r="E115" s="150"/>
    </row>
    <row r="117" spans="1:5" ht="31" customHeight="1" x14ac:dyDescent="0.2">
      <c r="A117" s="160" t="s">
        <v>212</v>
      </c>
      <c r="B117" s="160"/>
      <c r="C117" s="160"/>
      <c r="D117" s="160"/>
      <c r="E117" s="160"/>
    </row>
  </sheetData>
  <autoFilter ref="A7:E109" xr:uid="{60B5C926-9F4F-1C4F-9F78-0FF84BCC2E4B}"/>
  <mergeCells count="3">
    <mergeCell ref="A1:E1"/>
    <mergeCell ref="A115:E115"/>
    <mergeCell ref="A117:E117"/>
  </mergeCells>
  <conditionalFormatting sqref="I8:I110">
    <cfRule type="colorScale" priority="2">
      <colorScale>
        <cfvo type="min"/>
        <cfvo type="percentile" val="50"/>
        <cfvo type="max"/>
        <color rgb="FFF8696B"/>
        <color rgb="FFFFEB84"/>
        <color rgb="FF63BE7B"/>
      </colorScale>
    </cfRule>
  </conditionalFormatting>
  <conditionalFormatting sqref="N8:N110">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landscape" horizontalDpi="0" verticalDpi="0"/>
  <headerFooter>
    <oddHeader>&amp;LCCN Production cinématographique (IDCC 3097)</oddHeader>
    <oddFooter>&amp;C&amp;"Calibri (Corps),Normal"&amp;9Syndicat des Producteurs Indépendants
https://lespi.org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96206-446F-C44E-845F-F5C88D43523A}">
  <sheetPr>
    <tabColor theme="7"/>
  </sheetPr>
  <dimension ref="A1:G102"/>
  <sheetViews>
    <sheetView zoomScaleNormal="100" workbookViewId="0">
      <selection activeCell="I52" sqref="I52"/>
    </sheetView>
  </sheetViews>
  <sheetFormatPr baseColWidth="10" defaultRowHeight="16" x14ac:dyDescent="0.2"/>
  <cols>
    <col min="1" max="1" width="42.83203125" style="23" customWidth="1"/>
    <col min="2" max="7" width="16" style="23" customWidth="1"/>
    <col min="8" max="16384" width="10.83203125" style="23"/>
  </cols>
  <sheetData>
    <row r="1" spans="1:7" ht="50" customHeight="1" x14ac:dyDescent="0.2">
      <c r="A1" s="162" t="s">
        <v>225</v>
      </c>
      <c r="B1" s="162"/>
      <c r="C1" s="162"/>
      <c r="D1" s="162"/>
      <c r="E1" s="162"/>
      <c r="F1" s="162"/>
      <c r="G1" s="162"/>
    </row>
    <row r="2" spans="1:7" ht="16" customHeight="1" x14ac:dyDescent="0.2">
      <c r="A2" s="2"/>
      <c r="B2" s="25"/>
      <c r="C2" s="25"/>
      <c r="D2" s="25"/>
      <c r="E2" s="25"/>
      <c r="F2" s="25"/>
      <c r="G2" s="25"/>
    </row>
    <row r="3" spans="1:7" ht="16" customHeight="1" x14ac:dyDescent="0.2">
      <c r="A3" s="8" t="s">
        <v>275</v>
      </c>
      <c r="B3" s="25"/>
      <c r="C3" s="25"/>
      <c r="D3" s="25"/>
      <c r="E3" s="25"/>
      <c r="F3" s="25"/>
      <c r="G3" s="25"/>
    </row>
    <row r="4" spans="1:7" ht="32" customHeight="1" x14ac:dyDescent="0.2">
      <c r="A4" s="161" t="s">
        <v>113</v>
      </c>
      <c r="B4" s="161"/>
      <c r="C4" s="161"/>
      <c r="D4" s="161"/>
      <c r="E4" s="161"/>
      <c r="F4" s="161"/>
      <c r="G4" s="161"/>
    </row>
    <row r="5" spans="1:7" x14ac:dyDescent="0.2">
      <c r="A5" s="39"/>
      <c r="B5" s="8"/>
      <c r="C5" s="8"/>
      <c r="D5" s="8"/>
      <c r="E5" s="38"/>
      <c r="F5" s="38"/>
      <c r="G5" s="38"/>
    </row>
    <row r="6" spans="1:7" ht="30" customHeight="1" x14ac:dyDescent="0.2">
      <c r="A6" s="196" t="s">
        <v>109</v>
      </c>
      <c r="B6" s="196"/>
      <c r="C6" s="196"/>
      <c r="D6" s="196"/>
      <c r="E6" s="196"/>
      <c r="F6" s="196"/>
      <c r="G6" s="196"/>
    </row>
    <row r="7" spans="1:7" ht="45" x14ac:dyDescent="0.2">
      <c r="A7" s="176" t="s">
        <v>2</v>
      </c>
      <c r="B7" s="27" t="s">
        <v>111</v>
      </c>
      <c r="C7" s="27" t="s">
        <v>112</v>
      </c>
      <c r="D7" s="13" t="s">
        <v>206</v>
      </c>
      <c r="E7" s="27" t="s">
        <v>208</v>
      </c>
      <c r="F7" s="27" t="s">
        <v>207</v>
      </c>
      <c r="G7" s="212" t="s">
        <v>209</v>
      </c>
    </row>
    <row r="8" spans="1:7" x14ac:dyDescent="0.2">
      <c r="A8" s="213" t="s">
        <v>4</v>
      </c>
      <c r="B8" s="41">
        <v>43</v>
      </c>
      <c r="C8" s="41">
        <v>46</v>
      </c>
      <c r="D8" s="4">
        <f>F8*35+F8*1.25*8</f>
        <v>1151.0576550000001</v>
      </c>
      <c r="E8" s="4">
        <f t="shared" ref="E8:E14" si="0">2*(G8-D8)</f>
        <v>842.61878999999999</v>
      </c>
      <c r="F8" s="4">
        <f>VLOOKUP(A8,'Annexe 3'!$A$8:$E$109,4,FALSE)</f>
        <v>25.579059000000001</v>
      </c>
      <c r="G8" s="4">
        <f>VLOOKUP(A8,'Annexe 2'!A8:E50,4,FALSE)</f>
        <v>1572.3670500000001</v>
      </c>
    </row>
    <row r="9" spans="1:7" x14ac:dyDescent="0.2">
      <c r="A9" s="214" t="s">
        <v>7</v>
      </c>
      <c r="B9" s="42">
        <v>43</v>
      </c>
      <c r="C9" s="42">
        <v>46</v>
      </c>
      <c r="D9" s="40">
        <f>F9*35+F9*1.25*8</f>
        <v>1138.0248646875</v>
      </c>
      <c r="E9" s="40">
        <f t="shared" si="0"/>
        <v>794.21128312499968</v>
      </c>
      <c r="F9" s="40">
        <f>VLOOKUP(A9,'Annexe 3'!$A$8:$E$109,4,FALSE)</f>
        <v>25.289441437499999</v>
      </c>
      <c r="G9" s="40">
        <f>VLOOKUP(A9,'Annexe 2'!A9:E51,4,FALSE)</f>
        <v>1535.1305062499998</v>
      </c>
    </row>
    <row r="10" spans="1:7" x14ac:dyDescent="0.2">
      <c r="A10" s="215" t="s">
        <v>211</v>
      </c>
      <c r="B10" s="102">
        <v>42</v>
      </c>
      <c r="C10" s="102">
        <v>45</v>
      </c>
      <c r="D10" s="103">
        <f>F10*35+F10*1.25*7</f>
        <v>1073.3781433593749</v>
      </c>
      <c r="E10" s="103">
        <f t="shared" si="0"/>
        <v>649.44872890625038</v>
      </c>
      <c r="F10" s="103">
        <f>VLOOKUP(A10,'Annexe 3'!$A$8:$E$109,4,FALSE)</f>
        <v>24.534357562499999</v>
      </c>
      <c r="G10" s="103">
        <f>VLOOKUP(A10,'Annexe 2'!A10:E63,4,FALSE)</f>
        <v>1398.1025078125001</v>
      </c>
    </row>
    <row r="11" spans="1:7" x14ac:dyDescent="0.2">
      <c r="A11" s="216" t="s">
        <v>8</v>
      </c>
      <c r="B11" s="106">
        <v>43</v>
      </c>
      <c r="C11" s="106">
        <v>46</v>
      </c>
      <c r="D11" s="40">
        <f>F11*35+F11*1.25*8</f>
        <v>1183.2779418749999</v>
      </c>
      <c r="E11" s="40">
        <f t="shared" si="0"/>
        <v>962.29414124999994</v>
      </c>
      <c r="F11" s="40">
        <f>VLOOKUP(A11,'Annexe 3'!$A$8:$E$109,4,FALSE)</f>
        <v>26.295065374999997</v>
      </c>
      <c r="G11" s="40">
        <f>VLOOKUP(A11,'Annexe 2'!A11:E52,4,FALSE)</f>
        <v>1664.4250124999999</v>
      </c>
    </row>
    <row r="12" spans="1:7" x14ac:dyDescent="0.2">
      <c r="A12" s="213" t="s">
        <v>11</v>
      </c>
      <c r="B12" s="41">
        <v>43</v>
      </c>
      <c r="C12" s="41">
        <v>46</v>
      </c>
      <c r="D12" s="4">
        <f>F12*35+F12*1.25*8</f>
        <v>1022.1884971874999</v>
      </c>
      <c r="E12" s="4">
        <f t="shared" si="0"/>
        <v>363.96191812500001</v>
      </c>
      <c r="F12" s="4">
        <f>VLOOKUP(A12,'Annexe 3'!$A$8:$E$109,4,FALSE)</f>
        <v>22.715299937499999</v>
      </c>
      <c r="G12" s="4">
        <f>VLOOKUP(A12,'Annexe 2'!A12:E53,4,FALSE)</f>
        <v>1204.1694562499999</v>
      </c>
    </row>
    <row r="13" spans="1:7" x14ac:dyDescent="0.2">
      <c r="A13" s="214" t="s">
        <v>210</v>
      </c>
      <c r="B13" s="42">
        <v>42</v>
      </c>
      <c r="C13" s="42">
        <v>45</v>
      </c>
      <c r="D13" s="40">
        <f>F13*35+F13*1.25*7</f>
        <v>951.45421875</v>
      </c>
      <c r="E13" s="40">
        <f t="shared" si="0"/>
        <v>196.58843749999983</v>
      </c>
      <c r="F13" s="40">
        <f>VLOOKUP(A13,'Annexe 3'!$A$8:$E$109,4,FALSE)</f>
        <v>21.747525</v>
      </c>
      <c r="G13" s="40">
        <f>VLOOKUP(A13,'Annexe 2'!A13:E53,4,FALSE)</f>
        <v>1049.7484374999999</v>
      </c>
    </row>
    <row r="14" spans="1:7" x14ac:dyDescent="0.2">
      <c r="A14" s="213" t="s">
        <v>12</v>
      </c>
      <c r="B14" s="41">
        <v>43</v>
      </c>
      <c r="C14" s="41">
        <v>46</v>
      </c>
      <c r="D14" s="4">
        <f>F14*35+F14*1.25*8</f>
        <v>1022.1884971874999</v>
      </c>
      <c r="E14" s="4">
        <f t="shared" si="0"/>
        <v>363.96191812500001</v>
      </c>
      <c r="F14" s="4">
        <f>VLOOKUP(A14,'Annexe 3'!$A$8:$E$109,4,FALSE)</f>
        <v>22.715299937499999</v>
      </c>
      <c r="G14" s="4">
        <f>VLOOKUP(A14,'Annexe 2'!A14:E54,4,FALSE)</f>
        <v>1204.1694562499999</v>
      </c>
    </row>
    <row r="15" spans="1:7" x14ac:dyDescent="0.2">
      <c r="A15" s="214" t="s">
        <v>13</v>
      </c>
      <c r="B15" s="42">
        <v>42</v>
      </c>
      <c r="C15" s="42">
        <v>45</v>
      </c>
      <c r="D15" s="40">
        <f>G15</f>
        <v>584.86864843750004</v>
      </c>
      <c r="E15" s="40" t="s">
        <v>114</v>
      </c>
      <c r="F15" s="40">
        <f>VLOOKUP(A15,'Annexe 3'!$A$8:$E$109,4,FALSE)</f>
        <v>13.368426249999999</v>
      </c>
      <c r="G15" s="40">
        <f>VLOOKUP(A15,'Annexe 2'!A15:E55,4,FALSE)</f>
        <v>584.86864843750004</v>
      </c>
    </row>
    <row r="16" spans="1:7" x14ac:dyDescent="0.2">
      <c r="A16" s="213" t="s">
        <v>14</v>
      </c>
      <c r="B16" s="41">
        <v>42</v>
      </c>
      <c r="C16" s="41">
        <v>45</v>
      </c>
      <c r="D16" s="4">
        <f>F16*35+F16*1.25*7</f>
        <v>1071.2721769531249</v>
      </c>
      <c r="E16" s="4">
        <f>2*(G16-D16)</f>
        <v>641.6265679687499</v>
      </c>
      <c r="F16" s="4">
        <f>VLOOKUP(A16,'Annexe 3'!$A$8:$E$109,4,FALSE)</f>
        <v>24.4862211875</v>
      </c>
      <c r="G16" s="4">
        <f>VLOOKUP(A16,'Annexe 2'!A16:E57,4,FALSE)</f>
        <v>1392.0854609374999</v>
      </c>
    </row>
    <row r="17" spans="1:7" x14ac:dyDescent="0.2">
      <c r="A17" s="214" t="s">
        <v>15</v>
      </c>
      <c r="B17" s="42">
        <v>43</v>
      </c>
      <c r="C17" s="42">
        <v>46</v>
      </c>
      <c r="D17" s="40">
        <f>F17*35+F17*1.25*8</f>
        <v>1101.8799534375</v>
      </c>
      <c r="E17" s="40">
        <f>2*(G17-D17)</f>
        <v>659.95875562499941</v>
      </c>
      <c r="F17" s="40">
        <f>VLOOKUP(A17,'Annexe 3'!$A$8:$E$109,4,FALSE)</f>
        <v>24.4862211875</v>
      </c>
      <c r="G17" s="40">
        <f>VLOOKUP(A17,'Annexe 2'!A17:E58,4,FALSE)</f>
        <v>1431.8593312499997</v>
      </c>
    </row>
    <row r="18" spans="1:7" x14ac:dyDescent="0.2">
      <c r="A18" s="213" t="s">
        <v>17</v>
      </c>
      <c r="B18" s="41">
        <v>43</v>
      </c>
      <c r="C18" s="41">
        <v>46</v>
      </c>
      <c r="D18" s="4">
        <f>F18*35+F18*1.25*8</f>
        <v>1138.0248646875</v>
      </c>
      <c r="E18" s="4">
        <f>2*(G18-D18)</f>
        <v>794.21128312499968</v>
      </c>
      <c r="F18" s="4">
        <f>VLOOKUP(A18,'Annexe 3'!$A$8:$E$109,4,FALSE)</f>
        <v>25.289441437499999</v>
      </c>
      <c r="G18" s="4">
        <f>VLOOKUP(A18,'Annexe 2'!A18:E60,4,FALSE)</f>
        <v>1535.1305062499998</v>
      </c>
    </row>
    <row r="19" spans="1:7" x14ac:dyDescent="0.2">
      <c r="A19" s="214" t="s">
        <v>19</v>
      </c>
      <c r="B19" s="42">
        <v>43</v>
      </c>
      <c r="C19" s="42">
        <v>46</v>
      </c>
      <c r="D19" s="40">
        <f>G19</f>
        <v>601.57918124999992</v>
      </c>
      <c r="E19" s="40" t="s">
        <v>114</v>
      </c>
      <c r="F19" s="40">
        <f>VLOOKUP(A19,'Annexe 3'!$A$8:$E$109,4,FALSE)</f>
        <v>13.368426249999999</v>
      </c>
      <c r="G19" s="40">
        <f>VLOOKUP(A19,'Annexe 2'!A19:E61,4,FALSE)</f>
        <v>601.57918124999992</v>
      </c>
    </row>
    <row r="20" spans="1:7" x14ac:dyDescent="0.2">
      <c r="A20" s="213" t="s">
        <v>23</v>
      </c>
      <c r="B20" s="41">
        <v>43</v>
      </c>
      <c r="C20" s="41">
        <v>46</v>
      </c>
      <c r="D20" s="4">
        <f>F20*35+F20*1.25*8</f>
        <v>1019.5667521874999</v>
      </c>
      <c r="E20" s="4">
        <f>2*(G20-D20)</f>
        <v>354.22400812499995</v>
      </c>
      <c r="F20" s="4">
        <f>VLOOKUP(A20,'Annexe 3'!$A$8:$E$109,4,FALSE)</f>
        <v>22.657038937499998</v>
      </c>
      <c r="G20" s="4">
        <f>VLOOKUP(A20,'Annexe 2'!A20:E62,4,FALSE)</f>
        <v>1196.6787562499999</v>
      </c>
    </row>
    <row r="21" spans="1:7" x14ac:dyDescent="0.2">
      <c r="A21" s="214" t="s">
        <v>26</v>
      </c>
      <c r="B21" s="42">
        <v>42</v>
      </c>
      <c r="C21" s="42">
        <v>45</v>
      </c>
      <c r="D21" s="40">
        <f>G21</f>
        <v>584.86864843750004</v>
      </c>
      <c r="E21" s="40" t="s">
        <v>114</v>
      </c>
      <c r="F21" s="40">
        <f>VLOOKUP(A21,'Annexe 3'!$A$8:$E$109,4,FALSE)</f>
        <v>13.368426249999999</v>
      </c>
      <c r="G21" s="40">
        <f>VLOOKUP(A21,'Annexe 2'!A21:E64,4,FALSE)</f>
        <v>584.86864843750004</v>
      </c>
    </row>
    <row r="22" spans="1:7" x14ac:dyDescent="0.2">
      <c r="A22" s="213" t="s">
        <v>27</v>
      </c>
      <c r="B22" s="41">
        <v>43</v>
      </c>
      <c r="C22" s="41">
        <v>46</v>
      </c>
      <c r="D22" s="4">
        <f>G22</f>
        <v>601.57918124999992</v>
      </c>
      <c r="E22" s="4" t="s">
        <v>114</v>
      </c>
      <c r="F22" s="4">
        <f>VLOOKUP(A22,'Annexe 3'!$A$8:$E$109,4,FALSE)</f>
        <v>13.368426249999999</v>
      </c>
      <c r="G22" s="4">
        <f>VLOOKUP(A22,'Annexe 2'!A22:E65,4,FALSE)</f>
        <v>601.57918124999992</v>
      </c>
    </row>
    <row r="23" spans="1:7" x14ac:dyDescent="0.2">
      <c r="A23" s="214" t="s">
        <v>28</v>
      </c>
      <c r="B23" s="42">
        <v>43</v>
      </c>
      <c r="C23" s="42">
        <v>46</v>
      </c>
      <c r="D23" s="40">
        <f>G23</f>
        <v>601.57918124999992</v>
      </c>
      <c r="E23" s="40" t="s">
        <v>114</v>
      </c>
      <c r="F23" s="40">
        <f>VLOOKUP(A23,'Annexe 3'!$A$8:$E$109,4,FALSE)</f>
        <v>13.368426249999999</v>
      </c>
      <c r="G23" s="40">
        <f>VLOOKUP(A23,'Annexe 2'!A23:E66,4,FALSE)</f>
        <v>601.57918124999992</v>
      </c>
    </row>
    <row r="24" spans="1:7" x14ac:dyDescent="0.2">
      <c r="A24" s="213" t="s">
        <v>30</v>
      </c>
      <c r="B24" s="41">
        <v>42</v>
      </c>
      <c r="C24" s="41">
        <v>45</v>
      </c>
      <c r="D24" s="4">
        <f>F24*35+F24*1.25*7</f>
        <v>1253.1313128906249</v>
      </c>
      <c r="E24" s="4">
        <f t="shared" ref="E24:E49" si="1">2*(G24-D24)</f>
        <v>1317.1033585937503</v>
      </c>
      <c r="F24" s="4">
        <f>VLOOKUP(A24,'Annexe 3'!$A$8:$E$109,4,FALSE)</f>
        <v>28.643001437499997</v>
      </c>
      <c r="G24" s="4">
        <f>VLOOKUP(A24,'Annexe 2'!A24:E66,4,FALSE)</f>
        <v>1911.6829921875001</v>
      </c>
    </row>
    <row r="25" spans="1:7" x14ac:dyDescent="0.2">
      <c r="A25" s="214" t="s">
        <v>32</v>
      </c>
      <c r="B25" s="42">
        <v>43</v>
      </c>
      <c r="C25" s="42">
        <v>46</v>
      </c>
      <c r="D25" s="40">
        <f>F25*35+F25*1.25*8</f>
        <v>1022.1884971874999</v>
      </c>
      <c r="E25" s="40">
        <f t="shared" si="1"/>
        <v>363.96191812500001</v>
      </c>
      <c r="F25" s="40">
        <f>VLOOKUP(A25,'Annexe 3'!$A$8:$E$109,4,FALSE)</f>
        <v>22.715299937499999</v>
      </c>
      <c r="G25" s="40">
        <f>VLOOKUP(A25,'Annexe 2'!A25:E67,4,FALSE)</f>
        <v>1204.1694562499999</v>
      </c>
    </row>
    <row r="26" spans="1:7" x14ac:dyDescent="0.2">
      <c r="A26" s="213" t="s">
        <v>33</v>
      </c>
      <c r="B26" s="41">
        <v>43</v>
      </c>
      <c r="C26" s="41">
        <v>46</v>
      </c>
      <c r="D26" s="4">
        <f>F26*35+F26*1.25*8</f>
        <v>1116.86306625</v>
      </c>
      <c r="E26" s="4">
        <f t="shared" si="1"/>
        <v>715.61031749999984</v>
      </c>
      <c r="F26" s="4">
        <f>VLOOKUP(A26,'Annexe 3'!$A$8:$E$109,4,FALSE)</f>
        <v>24.819179249999998</v>
      </c>
      <c r="G26" s="4">
        <f>VLOOKUP(A26,'Annexe 2'!A26:E68,4,FALSE)</f>
        <v>1474.6682249999999</v>
      </c>
    </row>
    <row r="27" spans="1:7" x14ac:dyDescent="0.2">
      <c r="A27" s="214" t="s">
        <v>35</v>
      </c>
      <c r="B27" s="42">
        <v>43</v>
      </c>
      <c r="C27" s="42">
        <v>46</v>
      </c>
      <c r="D27" s="40">
        <f>F27*35+F27*1.25*8</f>
        <v>1360.6893478124998</v>
      </c>
      <c r="E27" s="40">
        <f t="shared" si="1"/>
        <v>1621.2507918750007</v>
      </c>
      <c r="F27" s="40">
        <f>VLOOKUP(A27,'Annexe 3'!$A$8:$E$109,4,FALSE)</f>
        <v>30.237541062499997</v>
      </c>
      <c r="G27" s="40">
        <f>VLOOKUP(A27,'Annexe 2'!A27:E69,4,FALSE)</f>
        <v>2171.3147437500002</v>
      </c>
    </row>
    <row r="28" spans="1:7" x14ac:dyDescent="0.2">
      <c r="A28" s="213" t="s">
        <v>37</v>
      </c>
      <c r="B28" s="41">
        <v>42</v>
      </c>
      <c r="C28" s="41">
        <v>46</v>
      </c>
      <c r="D28" s="4">
        <f>F28*35+F28*1.25*7</f>
        <v>1625.9184511718749</v>
      </c>
      <c r="E28" s="4">
        <f t="shared" si="1"/>
        <v>2701.7413007812493</v>
      </c>
      <c r="F28" s="4">
        <f>VLOOKUP(A28,'Annexe 3'!$A$8:$E$109,4,FALSE)</f>
        <v>37.163850312499996</v>
      </c>
      <c r="G28" s="4">
        <f>VLOOKUP(A28,'Annexe 2'!A28:E70,4,FALSE)</f>
        <v>2976.7891015624996</v>
      </c>
    </row>
    <row r="29" spans="1:7" x14ac:dyDescent="0.2">
      <c r="A29" s="214" t="s">
        <v>39</v>
      </c>
      <c r="B29" s="42">
        <v>46</v>
      </c>
      <c r="C29" s="42">
        <v>47</v>
      </c>
      <c r="D29" s="40">
        <f>F29*35+F29*1.25*8+F29*1.5*3</f>
        <v>1185.7433909062497</v>
      </c>
      <c r="E29" s="40">
        <f t="shared" si="1"/>
        <v>628.17770193749993</v>
      </c>
      <c r="F29" s="40">
        <f>VLOOKUP(A29,'Annexe 3'!$A$8:$E$109,4,FALSE)</f>
        <v>23.954411937499998</v>
      </c>
      <c r="G29" s="40">
        <f>VLOOKUP(A29,'Annexe 2'!A29:E71,4,FALSE)</f>
        <v>1499.8322418749997</v>
      </c>
    </row>
    <row r="30" spans="1:7" x14ac:dyDescent="0.2">
      <c r="A30" s="213" t="s">
        <v>41</v>
      </c>
      <c r="B30" s="41">
        <v>46</v>
      </c>
      <c r="C30" s="41">
        <v>47</v>
      </c>
      <c r="D30" s="4">
        <f>F30*35+F30*1.25*8+F30*1.5*3</f>
        <v>1185.7433909062497</v>
      </c>
      <c r="E30" s="4">
        <f t="shared" si="1"/>
        <v>628.17770193749993</v>
      </c>
      <c r="F30" s="4">
        <f>VLOOKUP(A30,'Annexe 3'!$A$8:$E$109,4,FALSE)</f>
        <v>23.954411937499998</v>
      </c>
      <c r="G30" s="4">
        <f>VLOOKUP(A30,'Annexe 2'!A30:E72,4,FALSE)</f>
        <v>1499.8322418749997</v>
      </c>
    </row>
    <row r="31" spans="1:7" x14ac:dyDescent="0.2">
      <c r="A31" s="214" t="s">
        <v>42</v>
      </c>
      <c r="B31" s="42">
        <v>43</v>
      </c>
      <c r="C31" s="42">
        <v>46</v>
      </c>
      <c r="D31" s="40">
        <f>F31*35+F31*1.25*8</f>
        <v>1120.95554625</v>
      </c>
      <c r="E31" s="40">
        <f t="shared" si="1"/>
        <v>730.8109574999994</v>
      </c>
      <c r="F31" s="40">
        <f>VLOOKUP(A31,'Annexe 3'!$A$8:$E$109,4,FALSE)</f>
        <v>24.910123249999998</v>
      </c>
      <c r="G31" s="40">
        <f>VLOOKUP(A31,'Annexe 2'!A31:E73,4,FALSE)</f>
        <v>1486.3610249999997</v>
      </c>
    </row>
    <row r="32" spans="1:7" x14ac:dyDescent="0.2">
      <c r="A32" s="213" t="s">
        <v>46</v>
      </c>
      <c r="B32" s="41">
        <v>42</v>
      </c>
      <c r="C32" s="41">
        <v>45</v>
      </c>
      <c r="D32" s="4">
        <f>F32*35+F32*1.25*7</f>
        <v>1322.8924214843751</v>
      </c>
      <c r="E32" s="4">
        <f t="shared" si="1"/>
        <v>1576.2160476562503</v>
      </c>
      <c r="F32" s="4">
        <f>VLOOKUP(A32,'Annexe 3'!$A$8:$E$109,4,FALSE)</f>
        <v>30.237541062499997</v>
      </c>
      <c r="G32" s="4">
        <f>VLOOKUP(A32,'Annexe 2'!A32:E74,4,FALSE)</f>
        <v>2111.0004453125002</v>
      </c>
    </row>
    <row r="33" spans="1:7" x14ac:dyDescent="0.2">
      <c r="A33" s="214" t="s">
        <v>52</v>
      </c>
      <c r="B33" s="42">
        <v>43</v>
      </c>
      <c r="C33" s="42">
        <v>46</v>
      </c>
      <c r="D33" s="40">
        <f>F33*35+F33*1.25*8</f>
        <v>1019.5667521874999</v>
      </c>
      <c r="E33" s="40">
        <f t="shared" si="1"/>
        <v>354.22400812499995</v>
      </c>
      <c r="F33" s="40">
        <f>VLOOKUP(A33,'Annexe 3'!$A$8:$E$109,4,FALSE)</f>
        <v>22.657038937499998</v>
      </c>
      <c r="G33" s="40">
        <f>VLOOKUP(A33,'Annexe 2'!A33:E75,4,FALSE)</f>
        <v>1196.6787562499999</v>
      </c>
    </row>
    <row r="34" spans="1:7" x14ac:dyDescent="0.2">
      <c r="A34" s="213" t="s">
        <v>53</v>
      </c>
      <c r="B34" s="41">
        <v>46</v>
      </c>
      <c r="C34" s="41">
        <v>47</v>
      </c>
      <c r="D34" s="4">
        <f>F34*35+F34*1.25*8+F34*1.5*3</f>
        <v>1131.8149754999999</v>
      </c>
      <c r="E34" s="4">
        <f t="shared" si="1"/>
        <v>427.87215899999956</v>
      </c>
      <c r="F34" s="4">
        <f>VLOOKUP(A34,'Annexe 3'!$A$8:$E$109,4,FALSE)</f>
        <v>22.864948999999999</v>
      </c>
      <c r="G34" s="4">
        <f>VLOOKUP(A34,'Annexe 2'!A34:E76,4,FALSE)</f>
        <v>1345.7510549999997</v>
      </c>
    </row>
    <row r="35" spans="1:7" x14ac:dyDescent="0.2">
      <c r="A35" s="214" t="s">
        <v>56</v>
      </c>
      <c r="B35" s="42">
        <v>43</v>
      </c>
      <c r="C35" s="42">
        <v>46</v>
      </c>
      <c r="D35" s="40">
        <f>F35*35+F35*1.25*8</f>
        <v>1019.5667521874999</v>
      </c>
      <c r="E35" s="40">
        <f t="shared" si="1"/>
        <v>354.22400812499995</v>
      </c>
      <c r="F35" s="40">
        <f>VLOOKUP(A35,'Annexe 3'!$A$8:$E$109,4,FALSE)</f>
        <v>22.657038937499998</v>
      </c>
      <c r="G35" s="40">
        <f>VLOOKUP(A35,'Annexe 2'!A35:E77,4,FALSE)</f>
        <v>1196.6787562499999</v>
      </c>
    </row>
    <row r="36" spans="1:7" x14ac:dyDescent="0.2">
      <c r="A36" s="213" t="s">
        <v>59</v>
      </c>
      <c r="B36" s="41">
        <v>42</v>
      </c>
      <c r="C36" s="41">
        <v>46</v>
      </c>
      <c r="D36" s="4">
        <f>F36*35+F36*1.25*7</f>
        <v>1639.8831066406249</v>
      </c>
      <c r="E36" s="4">
        <f t="shared" si="1"/>
        <v>2753.6100210937498</v>
      </c>
      <c r="F36" s="4">
        <f>VLOOKUP(A36,'Annexe 3'!$A$8:$E$109,4,FALSE)</f>
        <v>37.483042437499996</v>
      </c>
      <c r="G36" s="4">
        <f>VLOOKUP(A36,'Annexe 2'!A36:E78,4,FALSE)</f>
        <v>3016.6881171874998</v>
      </c>
    </row>
    <row r="37" spans="1:7" x14ac:dyDescent="0.2">
      <c r="A37" s="214" t="s">
        <v>60</v>
      </c>
      <c r="B37" s="42">
        <v>42</v>
      </c>
      <c r="C37" s="42">
        <v>46</v>
      </c>
      <c r="D37" s="40">
        <f>F37*35+F37*1.25*7</f>
        <v>1625.9184511718749</v>
      </c>
      <c r="E37" s="40">
        <f t="shared" si="1"/>
        <v>2701.7413007812493</v>
      </c>
      <c r="F37" s="40">
        <f>VLOOKUP(A37,'Annexe 3'!$A$8:$E$109,4,FALSE)</f>
        <v>37.163850312499996</v>
      </c>
      <c r="G37" s="40">
        <f>VLOOKUP(A37,'Annexe 2'!A37:E79,4,FALSE)</f>
        <v>2976.7891015624996</v>
      </c>
    </row>
    <row r="38" spans="1:7" x14ac:dyDescent="0.2">
      <c r="A38" s="213" t="s">
        <v>62</v>
      </c>
      <c r="B38" s="41">
        <v>46</v>
      </c>
      <c r="C38" s="41">
        <v>47</v>
      </c>
      <c r="D38" s="4">
        <f>F38*35+F38*1.25*8+F38*1.5*3</f>
        <v>1097.8453932187499</v>
      </c>
      <c r="E38" s="4">
        <f t="shared" si="1"/>
        <v>301.69942481250018</v>
      </c>
      <c r="F38" s="4">
        <f>VLOOKUP(A38,'Annexe 3'!$A$8:$E$109,4,FALSE)</f>
        <v>22.178694812499998</v>
      </c>
      <c r="G38" s="4">
        <f>VLOOKUP(A38,'Annexe 2'!A38:E80,4,FALSE)</f>
        <v>1248.695105625</v>
      </c>
    </row>
    <row r="39" spans="1:7" x14ac:dyDescent="0.2">
      <c r="A39" s="214" t="s">
        <v>63</v>
      </c>
      <c r="B39" s="42">
        <v>42</v>
      </c>
      <c r="C39" s="42">
        <v>45</v>
      </c>
      <c r="D39" s="40">
        <f>F39*35+F39*1.25*7</f>
        <v>1133.5264089843749</v>
      </c>
      <c r="E39" s="40">
        <f t="shared" si="1"/>
        <v>872.85657265624923</v>
      </c>
      <c r="F39" s="40">
        <f>VLOOKUP(A39,'Annexe 3'!$A$8:$E$109,4,FALSE)</f>
        <v>25.909175062499997</v>
      </c>
      <c r="G39" s="40">
        <f>VLOOKUP(A39,'Annexe 2'!A39:E81,4,FALSE)</f>
        <v>1569.9546953124996</v>
      </c>
    </row>
    <row r="40" spans="1:7" x14ac:dyDescent="0.2">
      <c r="A40" s="213" t="s">
        <v>64</v>
      </c>
      <c r="B40" s="41">
        <v>42</v>
      </c>
      <c r="C40" s="41">
        <v>45</v>
      </c>
      <c r="D40" s="4">
        <f>F40*35+F40*1.25*7</f>
        <v>1322.8924214843751</v>
      </c>
      <c r="E40" s="4">
        <f t="shared" si="1"/>
        <v>1576.2160476562503</v>
      </c>
      <c r="F40" s="4">
        <f>VLOOKUP(A40,'Annexe 3'!$A$8:$E$109,4,FALSE)</f>
        <v>30.237541062499997</v>
      </c>
      <c r="G40" s="4">
        <f>VLOOKUP(A40,'Annexe 2'!A40:E82,4,FALSE)</f>
        <v>2111.0004453125002</v>
      </c>
    </row>
    <row r="41" spans="1:7" x14ac:dyDescent="0.2">
      <c r="A41" s="214" t="s">
        <v>65</v>
      </c>
      <c r="B41" s="42">
        <v>43</v>
      </c>
      <c r="C41" s="42">
        <v>46</v>
      </c>
      <c r="D41" s="40">
        <f>F41*35+F41*1.25*8</f>
        <v>960.16584375000002</v>
      </c>
      <c r="E41" s="40">
        <f t="shared" si="1"/>
        <v>133.59206249999943</v>
      </c>
      <c r="F41" s="40">
        <f>VLOOKUP(A41,'Annexe 3'!$A$8:$E$109,4,FALSE)</f>
        <v>21.337018749999999</v>
      </c>
      <c r="G41" s="40">
        <f>VLOOKUP(A41,'Annexe 2'!A41:E83,4,FALSE)</f>
        <v>1026.9618749999997</v>
      </c>
    </row>
    <row r="42" spans="1:7" x14ac:dyDescent="0.2">
      <c r="A42" s="213" t="s">
        <v>69</v>
      </c>
      <c r="B42" s="41">
        <v>46</v>
      </c>
      <c r="C42" s="41">
        <v>47</v>
      </c>
      <c r="D42" s="4">
        <f>F42*35+F42*1.25*8+F42*1.5*3</f>
        <v>1097.8453932187499</v>
      </c>
      <c r="E42" s="4">
        <f t="shared" si="1"/>
        <v>301.69942481250018</v>
      </c>
      <c r="F42" s="4">
        <f>VLOOKUP(A42,'Annexe 3'!$A$8:$E$109,4,FALSE)</f>
        <v>22.178694812499998</v>
      </c>
      <c r="G42" s="4">
        <f>VLOOKUP(A42,'Annexe 2'!A42:E84,4,FALSE)</f>
        <v>1248.695105625</v>
      </c>
    </row>
    <row r="43" spans="1:7" x14ac:dyDescent="0.2">
      <c r="A43" s="214" t="s">
        <v>80</v>
      </c>
      <c r="B43" s="42">
        <v>43</v>
      </c>
      <c r="C43" s="42">
        <v>46</v>
      </c>
      <c r="D43" s="40">
        <f>F43*35+F43*1.25*8</f>
        <v>1022.1884971874999</v>
      </c>
      <c r="E43" s="40">
        <f t="shared" si="1"/>
        <v>363.96191812500001</v>
      </c>
      <c r="F43" s="40">
        <f>VLOOKUP(A43,'Annexe 3'!$A$8:$E$109,4,FALSE)</f>
        <v>22.715299937499999</v>
      </c>
      <c r="G43" s="40">
        <f>VLOOKUP(A43,'Annexe 2'!A43:E85,4,FALSE)</f>
        <v>1204.1694562499999</v>
      </c>
    </row>
    <row r="44" spans="1:7" x14ac:dyDescent="0.2">
      <c r="A44" s="213" t="s">
        <v>81</v>
      </c>
      <c r="B44" s="41">
        <v>42</v>
      </c>
      <c r="C44" s="41">
        <v>45</v>
      </c>
      <c r="D44" s="4">
        <f>F44*35+F44*1.25*7</f>
        <v>1085.8390921875</v>
      </c>
      <c r="E44" s="4">
        <f t="shared" si="1"/>
        <v>695.73225312499972</v>
      </c>
      <c r="F44" s="4">
        <f>VLOOKUP(A44,'Annexe 3'!$A$8:$E$109,4,FALSE)</f>
        <v>24.819179249999998</v>
      </c>
      <c r="G44" s="4">
        <f>VLOOKUP(A44,'Annexe 2'!A44:E86,4,FALSE)</f>
        <v>1433.7052187499999</v>
      </c>
    </row>
    <row r="45" spans="1:7" x14ac:dyDescent="0.2">
      <c r="A45" s="214" t="s">
        <v>82</v>
      </c>
      <c r="B45" s="42">
        <v>43</v>
      </c>
      <c r="C45" s="42">
        <v>46</v>
      </c>
      <c r="D45" s="40">
        <f>F45*35+F45*1.25*8</f>
        <v>1183.2779418749999</v>
      </c>
      <c r="E45" s="40">
        <f t="shared" si="1"/>
        <v>962.29414124999994</v>
      </c>
      <c r="F45" s="40">
        <f>VLOOKUP(A45,'Annexe 3'!$A$8:$E$109,4,FALSE)</f>
        <v>26.295065374999997</v>
      </c>
      <c r="G45" s="40">
        <f>VLOOKUP(A45,'Annexe 2'!A45:E87,4,FALSE)</f>
        <v>1664.4250124999999</v>
      </c>
    </row>
    <row r="46" spans="1:7" x14ac:dyDescent="0.2">
      <c r="A46" s="213" t="s">
        <v>85</v>
      </c>
      <c r="B46" s="41">
        <v>42</v>
      </c>
      <c r="C46" s="41">
        <v>45</v>
      </c>
      <c r="D46" s="4">
        <f>F46*35+F46*1.25*7</f>
        <v>1085.8390921875</v>
      </c>
      <c r="E46" s="4">
        <f t="shared" si="1"/>
        <v>695.73225312499972</v>
      </c>
      <c r="F46" s="4">
        <f>VLOOKUP(A46,'Annexe 3'!$A$8:$E$109,4,FALSE)</f>
        <v>24.819179249999998</v>
      </c>
      <c r="G46" s="4">
        <f>VLOOKUP(A46,'Annexe 2'!A46:E88,4,FALSE)</f>
        <v>1433.7052187499999</v>
      </c>
    </row>
    <row r="47" spans="1:7" x14ac:dyDescent="0.2">
      <c r="A47" s="214" t="s">
        <v>87</v>
      </c>
      <c r="B47" s="42">
        <v>43</v>
      </c>
      <c r="C47" s="42">
        <v>46</v>
      </c>
      <c r="D47" s="40">
        <f>F47*35+F47*1.25*8</f>
        <v>978.6379556249999</v>
      </c>
      <c r="E47" s="40">
        <f t="shared" si="1"/>
        <v>202.20276375000003</v>
      </c>
      <c r="F47" s="40">
        <f>VLOOKUP(A47,'Annexe 3'!$A$8:$E$109,4,FALSE)</f>
        <v>21.747510124999998</v>
      </c>
      <c r="G47" s="40">
        <f>VLOOKUP(A47,'Annexe 2'!A47:E89,4,FALSE)</f>
        <v>1079.7393374999999</v>
      </c>
    </row>
    <row r="48" spans="1:7" x14ac:dyDescent="0.2">
      <c r="A48" s="213" t="s">
        <v>93</v>
      </c>
      <c r="B48" s="41">
        <v>46</v>
      </c>
      <c r="C48" s="41">
        <v>47</v>
      </c>
      <c r="D48" s="4">
        <f>F48*35+F48*1.25*8+F48*1.5*3</f>
        <v>1124.1040078125</v>
      </c>
      <c r="E48" s="4">
        <f t="shared" si="1"/>
        <v>399.23142187500025</v>
      </c>
      <c r="F48" s="4">
        <f>VLOOKUP(A48,'Annexe 3'!$A$8:$E$109,4,FALSE)</f>
        <v>22.709171874999999</v>
      </c>
      <c r="G48" s="4">
        <f>VLOOKUP(A48,'Annexe 2'!A48:E90,4,FALSE)</f>
        <v>1323.7197187500001</v>
      </c>
    </row>
    <row r="49" spans="1:7" x14ac:dyDescent="0.2">
      <c r="A49" s="214" t="s">
        <v>95</v>
      </c>
      <c r="B49" s="42">
        <v>46</v>
      </c>
      <c r="C49" s="42">
        <v>47</v>
      </c>
      <c r="D49" s="40">
        <f>F49*35+F49*1.25*8+F49*1.5*3</f>
        <v>1124.1040078125</v>
      </c>
      <c r="E49" s="40">
        <f t="shared" si="1"/>
        <v>399.23142187500025</v>
      </c>
      <c r="F49" s="40">
        <f>VLOOKUP(A49,'Annexe 3'!$A$8:$E$109,4,FALSE)</f>
        <v>22.709171874999999</v>
      </c>
      <c r="G49" s="40">
        <f>VLOOKUP(A49,'Annexe 2'!A49:E91,4,FALSE)</f>
        <v>1323.7197187500001</v>
      </c>
    </row>
    <row r="50" spans="1:7" x14ac:dyDescent="0.2">
      <c r="A50" s="213" t="s">
        <v>101</v>
      </c>
      <c r="B50" s="41">
        <v>43</v>
      </c>
      <c r="C50" s="41">
        <v>46</v>
      </c>
      <c r="D50" s="4">
        <f>G50</f>
        <v>601.57918124999992</v>
      </c>
      <c r="E50" s="4" t="s">
        <v>114</v>
      </c>
      <c r="F50" s="4">
        <f>VLOOKUP(A50,'Annexe 3'!$A$8:$E$109,4,FALSE)</f>
        <v>13.368426249999999</v>
      </c>
      <c r="G50" s="4">
        <f>VLOOKUP(A50,'Annexe 2'!A50:E92,4,FALSE)</f>
        <v>601.57918124999992</v>
      </c>
    </row>
    <row r="51" spans="1:7" x14ac:dyDescent="0.2">
      <c r="A51" s="8"/>
      <c r="B51" s="117"/>
      <c r="C51" s="117"/>
      <c r="D51" s="9"/>
      <c r="E51" s="9"/>
      <c r="F51" s="9"/>
      <c r="G51" s="9"/>
    </row>
    <row r="52" spans="1:7" x14ac:dyDescent="0.2">
      <c r="A52" s="8"/>
      <c r="B52" s="8"/>
      <c r="C52" s="8"/>
      <c r="D52" s="8"/>
      <c r="E52" s="38"/>
      <c r="F52" s="38"/>
      <c r="G52" s="38"/>
    </row>
    <row r="53" spans="1:7" ht="30" customHeight="1" x14ac:dyDescent="0.2">
      <c r="A53" s="196" t="s">
        <v>110</v>
      </c>
      <c r="B53" s="196"/>
      <c r="C53" s="196"/>
      <c r="D53" s="196"/>
      <c r="E53" s="196"/>
      <c r="F53" s="196"/>
      <c r="G53" s="196"/>
    </row>
    <row r="54" spans="1:7" ht="45" x14ac:dyDescent="0.2">
      <c r="A54" s="176" t="s">
        <v>2</v>
      </c>
      <c r="B54" s="27" t="s">
        <v>111</v>
      </c>
      <c r="C54" s="27" t="s">
        <v>112</v>
      </c>
      <c r="D54" s="13" t="s">
        <v>206</v>
      </c>
      <c r="E54" s="27" t="s">
        <v>208</v>
      </c>
      <c r="F54" s="27" t="s">
        <v>207</v>
      </c>
      <c r="G54" s="212" t="s">
        <v>209</v>
      </c>
    </row>
    <row r="55" spans="1:7" x14ac:dyDescent="0.15">
      <c r="A55" s="213" t="s">
        <v>4</v>
      </c>
      <c r="B55" s="20">
        <v>52</v>
      </c>
      <c r="C55" s="20">
        <v>56</v>
      </c>
      <c r="D55" s="15">
        <f>F55*35+F55*1.25*8+F55*1.5*5+F55*1.75*4</f>
        <v>1521.9540105000001</v>
      </c>
      <c r="E55" s="15">
        <f t="shared" ref="E55:E67" si="2">2*(G55-D55)</f>
        <v>1114.1292890000004</v>
      </c>
      <c r="F55" s="15">
        <f>VLOOKUP(A55,'Annexe 3'!$A$8:$E$109,4,FALSE)</f>
        <v>25.579059000000001</v>
      </c>
      <c r="G55" s="15">
        <f>VLOOKUP(A55,'Annexe 2'!A54:E96,4,FALSE)</f>
        <v>2079.0186550000003</v>
      </c>
    </row>
    <row r="56" spans="1:7" x14ac:dyDescent="0.15">
      <c r="A56" s="198" t="s">
        <v>7</v>
      </c>
      <c r="B56" s="19">
        <v>52</v>
      </c>
      <c r="C56" s="19">
        <v>56</v>
      </c>
      <c r="D56" s="28">
        <f>F56*35+F56*1.25*8+F56*1.5*5+F56*1.75*4</f>
        <v>1504.72176553125</v>
      </c>
      <c r="E56" s="28">
        <f t="shared" si="2"/>
        <v>1050.1238076874997</v>
      </c>
      <c r="F56" s="28">
        <f>VLOOKUP(A56,'Annexe 3'!$A$8:$E$109,4,FALSE)</f>
        <v>25.289441437499999</v>
      </c>
      <c r="G56" s="28">
        <f>VLOOKUP(A56,'Annexe 2'!A55:E97,4,FALSE)</f>
        <v>2029.7836693749998</v>
      </c>
    </row>
    <row r="57" spans="1:7" x14ac:dyDescent="0.15">
      <c r="A57" s="197" t="s">
        <v>211</v>
      </c>
      <c r="B57" s="20">
        <v>51</v>
      </c>
      <c r="C57" s="20">
        <v>55</v>
      </c>
      <c r="D57" s="15">
        <f>F57*35+F57*1.25*8+F57*1.5*5+F57*1.75*3</f>
        <v>1416.8591492343751</v>
      </c>
      <c r="E57" s="15">
        <f>2*(G57-D57)</f>
        <v>857.27232215625008</v>
      </c>
      <c r="F57" s="15">
        <f>VLOOKUP(A57,'Annexe 3'!$A$8:$E$109,4,FALSE)</f>
        <v>24.534357562499999</v>
      </c>
      <c r="G57" s="15">
        <f>VLOOKUP(A57,'Annexe 2'!A56:E109,4,FALSE)</f>
        <v>1845.4953103125001</v>
      </c>
    </row>
    <row r="58" spans="1:7" x14ac:dyDescent="0.15">
      <c r="A58" s="200" t="s">
        <v>8</v>
      </c>
      <c r="B58" s="105">
        <v>52</v>
      </c>
      <c r="C58" s="105">
        <v>56</v>
      </c>
      <c r="D58" s="28">
        <f>F58*35+F58*1.25*8+F58*1.5*5+F58*1.75*4</f>
        <v>1564.5563898124997</v>
      </c>
      <c r="E58" s="28">
        <f t="shared" si="2"/>
        <v>1272.3666978749998</v>
      </c>
      <c r="F58" s="28">
        <f>VLOOKUP(A58,'Annexe 3'!$A$8:$E$109,4,FALSE)</f>
        <v>26.295065374999997</v>
      </c>
      <c r="G58" s="28">
        <f>VLOOKUP(A58,'Annexe 2'!A57:E100,4,FALSE)</f>
        <v>2200.7397387499996</v>
      </c>
    </row>
    <row r="59" spans="1:7" x14ac:dyDescent="0.15">
      <c r="A59" s="197" t="s">
        <v>11</v>
      </c>
      <c r="B59" s="20">
        <v>52</v>
      </c>
      <c r="C59" s="20">
        <v>56</v>
      </c>
      <c r="D59" s="15">
        <f>F59*35+F59*1.25*8+F59*1.5*5+F59*1.75*4</f>
        <v>1351.5603462812501</v>
      </c>
      <c r="E59" s="15">
        <f t="shared" si="2"/>
        <v>481.23853618749945</v>
      </c>
      <c r="F59" s="15">
        <f>VLOOKUP(A59,'Annexe 3'!$A$8:$E$109,4,FALSE)</f>
        <v>22.715299937499999</v>
      </c>
      <c r="G59" s="15">
        <f>VLOOKUP(A59,'Annexe 2'!A58:E101,4,FALSE)</f>
        <v>1592.1796143749998</v>
      </c>
    </row>
    <row r="60" spans="1:7" x14ac:dyDescent="0.15">
      <c r="A60" s="198" t="s">
        <v>210</v>
      </c>
      <c r="B60" s="19">
        <v>51</v>
      </c>
      <c r="C60" s="19">
        <v>55</v>
      </c>
      <c r="D60" s="28">
        <f>F60*35+F60*1.25*8+F60*1.5*5+F60*1.75*3</f>
        <v>1255.9195687499998</v>
      </c>
      <c r="E60" s="28">
        <f t="shared" si="2"/>
        <v>259.49673750000056</v>
      </c>
      <c r="F60" s="28">
        <f>VLOOKUP(A60,'Annexe 3'!$A$8:$E$109,4,FALSE)</f>
        <v>21.747525</v>
      </c>
      <c r="G60" s="28">
        <f>VLOOKUP(A60,'Annexe 2'!A59:E102,4,FALSE)</f>
        <v>1385.6679375000001</v>
      </c>
    </row>
    <row r="61" spans="1:7" x14ac:dyDescent="0.15">
      <c r="A61" s="197" t="s">
        <v>12</v>
      </c>
      <c r="B61" s="20">
        <v>52</v>
      </c>
      <c r="C61" s="20">
        <v>56</v>
      </c>
      <c r="D61" s="15">
        <f>F61*35+F61*1.25*8+F61*1.5*5+F61*1.75*4</f>
        <v>1351.5603462812501</v>
      </c>
      <c r="E61" s="15">
        <f t="shared" si="2"/>
        <v>481.23853618749945</v>
      </c>
      <c r="F61" s="15">
        <f>VLOOKUP(A61,'Annexe 3'!$A$8:$E$109,4,FALSE)</f>
        <v>22.715299937499999</v>
      </c>
      <c r="G61" s="15">
        <f>VLOOKUP(A61,'Annexe 2'!A60:E102,4,FALSE)</f>
        <v>1592.1796143749998</v>
      </c>
    </row>
    <row r="62" spans="1:7" x14ac:dyDescent="0.15">
      <c r="A62" s="198" t="s">
        <v>13</v>
      </c>
      <c r="B62" s="19">
        <v>51</v>
      </c>
      <c r="C62" s="19">
        <v>55</v>
      </c>
      <c r="D62" s="28">
        <f>G62</f>
        <v>772.02661593749986</v>
      </c>
      <c r="E62" s="28" t="s">
        <v>114</v>
      </c>
      <c r="F62" s="28">
        <f>VLOOKUP(A62,'Annexe 3'!$A$8:$E$109,4,FALSE)</f>
        <v>13.368426249999999</v>
      </c>
      <c r="G62" s="28">
        <f>VLOOKUP(A62,'Annexe 2'!A61:E103,4,FALSE)</f>
        <v>772.02661593749986</v>
      </c>
    </row>
    <row r="63" spans="1:7" x14ac:dyDescent="0.15">
      <c r="A63" s="197" t="s">
        <v>14</v>
      </c>
      <c r="B63" s="20">
        <v>51</v>
      </c>
      <c r="C63" s="20">
        <v>55</v>
      </c>
      <c r="D63" s="15">
        <f>F63*35+F63*1.25*8+F63*1.5*5+F63*1.75*3</f>
        <v>1414.0792735781249</v>
      </c>
      <c r="E63" s="15">
        <f t="shared" si="2"/>
        <v>846.94706971874939</v>
      </c>
      <c r="F63" s="15">
        <f>VLOOKUP(A63,'Annexe 3'!$A$8:$E$109,4,FALSE)</f>
        <v>24.4862211875</v>
      </c>
      <c r="G63" s="15">
        <f>VLOOKUP(A63,'Annexe 2'!A62:E104,4,FALSE)</f>
        <v>1837.5528084374996</v>
      </c>
    </row>
    <row r="64" spans="1:7" x14ac:dyDescent="0.15">
      <c r="A64" s="198" t="s">
        <v>15</v>
      </c>
      <c r="B64" s="19">
        <v>52</v>
      </c>
      <c r="C64" s="19">
        <v>56</v>
      </c>
      <c r="D64" s="28">
        <f>F64*35+F64*1.25*8+F64*1.5*5+F64*1.75*4</f>
        <v>1456.9301606562499</v>
      </c>
      <c r="E64" s="28">
        <f t="shared" si="2"/>
        <v>872.61213243749944</v>
      </c>
      <c r="F64" s="28">
        <f>VLOOKUP(A64,'Annexe 3'!$A$8:$E$109,4,FALSE)</f>
        <v>24.4862211875</v>
      </c>
      <c r="G64" s="28">
        <f>VLOOKUP(A64,'Annexe 2'!A63:E105,4,FALSE)</f>
        <v>1893.2362268749996</v>
      </c>
    </row>
    <row r="65" spans="1:7" x14ac:dyDescent="0.15">
      <c r="A65" s="197" t="s">
        <v>17</v>
      </c>
      <c r="B65" s="20">
        <v>52</v>
      </c>
      <c r="C65" s="20">
        <v>56</v>
      </c>
      <c r="D65" s="15">
        <f>F65*35+F65*1.25*8+F65*1.5*5+F65*1.75*4</f>
        <v>1504.72176553125</v>
      </c>
      <c r="E65" s="15">
        <f t="shared" si="2"/>
        <v>1050.1238076874997</v>
      </c>
      <c r="F65" s="15">
        <f>VLOOKUP(A65,'Annexe 3'!$A$8:$E$109,4,FALSE)</f>
        <v>25.289441437499999</v>
      </c>
      <c r="G65" s="15">
        <f>VLOOKUP(A65,'Annexe 2'!A64:E106,4,FALSE)</f>
        <v>2029.7836693749998</v>
      </c>
    </row>
    <row r="66" spans="1:7" x14ac:dyDescent="0.15">
      <c r="A66" s="198" t="s">
        <v>19</v>
      </c>
      <c r="B66" s="19">
        <v>52</v>
      </c>
      <c r="C66" s="19">
        <v>56</v>
      </c>
      <c r="D66" s="28">
        <f>G66</f>
        <v>795.42136187499989</v>
      </c>
      <c r="E66" s="28" t="s">
        <v>114</v>
      </c>
      <c r="F66" s="28">
        <f>VLOOKUP(A66,'Annexe 3'!$A$8:$E$109,4,FALSE)</f>
        <v>13.368426249999999</v>
      </c>
      <c r="G66" s="28">
        <f>VLOOKUP(A66,'Annexe 2'!A65:E107,4,FALSE)</f>
        <v>795.42136187499989</v>
      </c>
    </row>
    <row r="67" spans="1:7" x14ac:dyDescent="0.15">
      <c r="A67" s="197" t="s">
        <v>23</v>
      </c>
      <c r="B67" s="20">
        <v>52</v>
      </c>
      <c r="C67" s="20">
        <v>56</v>
      </c>
      <c r="D67" s="15">
        <f>F67*35+F67*1.25*8+F67*1.5*5+F67*1.75*4</f>
        <v>1348.0938167812499</v>
      </c>
      <c r="E67" s="15">
        <f t="shared" si="2"/>
        <v>468.36285518749992</v>
      </c>
      <c r="F67" s="15">
        <f>VLOOKUP(A67,'Annexe 3'!$A$8:$E$109,4,FALSE)</f>
        <v>22.657038937499998</v>
      </c>
      <c r="G67" s="15">
        <f>VLOOKUP(A67,'Annexe 2'!A66:E108,4,FALSE)</f>
        <v>1582.2752443749998</v>
      </c>
    </row>
    <row r="68" spans="1:7" x14ac:dyDescent="0.15">
      <c r="A68" s="198" t="s">
        <v>26</v>
      </c>
      <c r="B68" s="19">
        <v>51</v>
      </c>
      <c r="C68" s="19">
        <v>55</v>
      </c>
      <c r="D68" s="28">
        <f>G68</f>
        <v>772.02661593749986</v>
      </c>
      <c r="E68" s="28" t="s">
        <v>114</v>
      </c>
      <c r="F68" s="28">
        <f>VLOOKUP(A68,'Annexe 3'!$A$8:$E$109,4,FALSE)</f>
        <v>13.368426249999999</v>
      </c>
      <c r="G68" s="28">
        <f>VLOOKUP(A68,'Annexe 2'!A67:E110,4,FALSE)</f>
        <v>772.02661593749986</v>
      </c>
    </row>
    <row r="69" spans="1:7" x14ac:dyDescent="0.15">
      <c r="A69" s="197" t="s">
        <v>27</v>
      </c>
      <c r="B69" s="20">
        <v>52</v>
      </c>
      <c r="C69" s="20">
        <v>56</v>
      </c>
      <c r="D69" s="15">
        <f>G69</f>
        <v>795.42136187499989</v>
      </c>
      <c r="E69" s="15" t="s">
        <v>114</v>
      </c>
      <c r="F69" s="15">
        <f>VLOOKUP(A69,'Annexe 3'!$A$8:$E$109,4,FALSE)</f>
        <v>13.368426249999999</v>
      </c>
      <c r="G69" s="15">
        <f>VLOOKUP(A69,'Annexe 2'!A68:E111,4,FALSE)</f>
        <v>795.42136187499989</v>
      </c>
    </row>
    <row r="70" spans="1:7" x14ac:dyDescent="0.15">
      <c r="A70" s="198" t="s">
        <v>28</v>
      </c>
      <c r="B70" s="19">
        <v>52</v>
      </c>
      <c r="C70" s="19">
        <v>56</v>
      </c>
      <c r="D70" s="28">
        <f>G70</f>
        <v>795.42136187499989</v>
      </c>
      <c r="E70" s="28" t="s">
        <v>114</v>
      </c>
      <c r="F70" s="28">
        <f>VLOOKUP(A70,'Annexe 3'!$A$8:$E$109,4,FALSE)</f>
        <v>13.368426249999999</v>
      </c>
      <c r="G70" s="28">
        <f>VLOOKUP(A70,'Annexe 2'!A69:E112,4,FALSE)</f>
        <v>795.42136187499989</v>
      </c>
    </row>
    <row r="71" spans="1:7" x14ac:dyDescent="0.15">
      <c r="A71" s="197" t="s">
        <v>30</v>
      </c>
      <c r="B71" s="20">
        <v>51</v>
      </c>
      <c r="C71" s="20">
        <v>55</v>
      </c>
      <c r="D71" s="15">
        <f>F71*35+F71*1.25*8+F71*1.5*5+F71*1.75*3</f>
        <v>1654.1333330156249</v>
      </c>
      <c r="E71" s="15">
        <f t="shared" ref="E71:E96" si="3">2*(G71-D71)</f>
        <v>1738.5764333437501</v>
      </c>
      <c r="F71" s="15">
        <f>VLOOKUP(A71,'Annexe 3'!$A$8:$E$109,4,FALSE)</f>
        <v>28.643001437499997</v>
      </c>
      <c r="G71" s="15">
        <f>VLOOKUP(A71,'Annexe 2'!A70:E113,4,FALSE)</f>
        <v>2523.4215496874999</v>
      </c>
    </row>
    <row r="72" spans="1:7" x14ac:dyDescent="0.15">
      <c r="A72" s="198" t="s">
        <v>32</v>
      </c>
      <c r="B72" s="19">
        <v>52</v>
      </c>
      <c r="C72" s="19">
        <v>56</v>
      </c>
      <c r="D72" s="28">
        <f>F72*35+F72*1.25*8+F72*1.5*5+F72*1.75*4</f>
        <v>1351.5603462812501</v>
      </c>
      <c r="E72" s="28">
        <f t="shared" si="3"/>
        <v>481.23853618749945</v>
      </c>
      <c r="F72" s="28">
        <f>VLOOKUP(A72,'Annexe 3'!$A$8:$E$109,4,FALSE)</f>
        <v>22.715299937499999</v>
      </c>
      <c r="G72" s="28">
        <f>VLOOKUP(A72,'Annexe 2'!A71:E114,4,FALSE)</f>
        <v>1592.1796143749998</v>
      </c>
    </row>
    <row r="73" spans="1:7" x14ac:dyDescent="0.15">
      <c r="A73" s="197" t="s">
        <v>33</v>
      </c>
      <c r="B73" s="20">
        <v>52</v>
      </c>
      <c r="C73" s="20">
        <v>56</v>
      </c>
      <c r="D73" s="15">
        <f>F73*35+F73*1.25*8+F73*1.5*5+F73*1.75*4</f>
        <v>1476.741165375</v>
      </c>
      <c r="E73" s="15">
        <f t="shared" si="3"/>
        <v>946.19586424999943</v>
      </c>
      <c r="F73" s="15">
        <f>VLOOKUP(A73,'Annexe 3'!$A$8:$E$109,4,FALSE)</f>
        <v>24.819179249999998</v>
      </c>
      <c r="G73" s="15">
        <f>VLOOKUP(A73,'Annexe 2'!A72:E115,4,FALSE)</f>
        <v>1949.8390974999998</v>
      </c>
    </row>
    <row r="74" spans="1:7" x14ac:dyDescent="0.15">
      <c r="A74" s="198" t="s">
        <v>35</v>
      </c>
      <c r="B74" s="19">
        <v>52</v>
      </c>
      <c r="C74" s="19">
        <v>56</v>
      </c>
      <c r="D74" s="28">
        <f>F74*35+F74*1.25*8+F74*1.5*5+F74*1.75*4</f>
        <v>1799.1336932187496</v>
      </c>
      <c r="E74" s="28">
        <f t="shared" si="3"/>
        <v>2143.6538248125016</v>
      </c>
      <c r="F74" s="28">
        <f>VLOOKUP(A74,'Annexe 3'!$A$8:$E$109,4,FALSE)</f>
        <v>30.237541062499997</v>
      </c>
      <c r="G74" s="28">
        <f>VLOOKUP(A74,'Annexe 2'!A73:E116,4,FALSE)</f>
        <v>2870.9606056250004</v>
      </c>
    </row>
    <row r="75" spans="1:7" x14ac:dyDescent="0.15">
      <c r="A75" s="197" t="s">
        <v>37</v>
      </c>
      <c r="B75" s="20">
        <v>51</v>
      </c>
      <c r="C75" s="20">
        <v>56</v>
      </c>
      <c r="D75" s="15">
        <f>F75*35+F75*1.25*8+F75*1.5*5+F75*1.75*3</f>
        <v>2146.2123555468747</v>
      </c>
      <c r="E75" s="15">
        <f t="shared" si="3"/>
        <v>3566.2985170312495</v>
      </c>
      <c r="F75" s="15">
        <f>VLOOKUP(A75,'Annexe 3'!$A$8:$E$109,4,FALSE)</f>
        <v>37.163850312499996</v>
      </c>
      <c r="G75" s="15">
        <f>VLOOKUP(A75,'Annexe 2'!A74:E117,4,FALSE)</f>
        <v>3929.3616140624995</v>
      </c>
    </row>
    <row r="76" spans="1:7" x14ac:dyDescent="0.15">
      <c r="A76" s="198" t="s">
        <v>39</v>
      </c>
      <c r="B76" s="19">
        <v>56</v>
      </c>
      <c r="C76" s="19">
        <v>57</v>
      </c>
      <c r="D76" s="28">
        <f>F76*35+F76*1.25*8+F76*1.5*5+F76*1.75*8</f>
        <v>1592.9683938437497</v>
      </c>
      <c r="E76" s="28">
        <f t="shared" si="3"/>
        <v>843.91549856250003</v>
      </c>
      <c r="F76" s="28">
        <f>VLOOKUP(A76,'Annexe 3'!$A$8:$E$109,4,FALSE)</f>
        <v>23.954411937499998</v>
      </c>
      <c r="G76" s="28">
        <f>VLOOKUP(A76,'Annexe 2'!A75:E118,4,FALSE)</f>
        <v>2014.9261431249997</v>
      </c>
    </row>
    <row r="77" spans="1:7" x14ac:dyDescent="0.15">
      <c r="A77" s="197" t="s">
        <v>41</v>
      </c>
      <c r="B77" s="20">
        <v>56</v>
      </c>
      <c r="C77" s="20">
        <v>57</v>
      </c>
      <c r="D77" s="15">
        <f>F77*35+F77*1.25*8+F77*1.5*5+F77*1.75*8</f>
        <v>1592.9683938437497</v>
      </c>
      <c r="E77" s="15">
        <f t="shared" si="3"/>
        <v>843.91549856250003</v>
      </c>
      <c r="F77" s="15">
        <f>VLOOKUP(A77,'Annexe 3'!$A$8:$E$109,4,FALSE)</f>
        <v>23.954411937499998</v>
      </c>
      <c r="G77" s="15">
        <f>VLOOKUP(A77,'Annexe 2'!A76:E119,4,FALSE)</f>
        <v>2014.9261431249997</v>
      </c>
    </row>
    <row r="78" spans="1:7" x14ac:dyDescent="0.15">
      <c r="A78" s="198" t="s">
        <v>42</v>
      </c>
      <c r="B78" s="19">
        <v>52</v>
      </c>
      <c r="C78" s="19">
        <v>56</v>
      </c>
      <c r="D78" s="28">
        <f>F78*35+F78*1.25*8+F78*1.5*5+F78*1.75*4</f>
        <v>1482.1523333750001</v>
      </c>
      <c r="E78" s="28">
        <f t="shared" si="3"/>
        <v>966.29448824999872</v>
      </c>
      <c r="F78" s="28">
        <f>VLOOKUP(A78,'Annexe 3'!$A$8:$E$109,4,FALSE)</f>
        <v>24.910123249999998</v>
      </c>
      <c r="G78" s="28">
        <f>VLOOKUP(A78,'Annexe 2'!A77:E120,4,FALSE)</f>
        <v>1965.2995774999995</v>
      </c>
    </row>
    <row r="79" spans="1:7" x14ac:dyDescent="0.15">
      <c r="A79" s="197" t="s">
        <v>46</v>
      </c>
      <c r="B79" s="20">
        <v>51</v>
      </c>
      <c r="C79" s="20">
        <v>55</v>
      </c>
      <c r="D79" s="15">
        <f>F79*35+F79*1.25*8+F79*1.5*5+F79*1.75*3</f>
        <v>1746.2179963593746</v>
      </c>
      <c r="E79" s="15">
        <f t="shared" si="3"/>
        <v>2080.6051829062512</v>
      </c>
      <c r="F79" s="15">
        <f>VLOOKUP(A79,'Annexe 3'!$A$8:$E$109,4,FALSE)</f>
        <v>30.237541062499997</v>
      </c>
      <c r="G79" s="15">
        <f>VLOOKUP(A79,'Annexe 2'!A78:E121,4,FALSE)</f>
        <v>2786.5205878125003</v>
      </c>
    </row>
    <row r="80" spans="1:7" x14ac:dyDescent="0.15">
      <c r="A80" s="198" t="s">
        <v>52</v>
      </c>
      <c r="B80" s="19">
        <v>52</v>
      </c>
      <c r="C80" s="19">
        <v>56</v>
      </c>
      <c r="D80" s="28">
        <f>F80*35+F80*1.25*8+F80*1.5*5+F80*1.75*4</f>
        <v>1348.0938167812499</v>
      </c>
      <c r="E80" s="28">
        <f t="shared" si="3"/>
        <v>468.36285518749992</v>
      </c>
      <c r="F80" s="28">
        <f>VLOOKUP(A80,'Annexe 3'!$A$8:$E$109,4,FALSE)</f>
        <v>22.657038937499998</v>
      </c>
      <c r="G80" s="28">
        <f>VLOOKUP(A80,'Annexe 2'!A79:E122,4,FALSE)</f>
        <v>1582.2752443749998</v>
      </c>
    </row>
    <row r="81" spans="1:7" x14ac:dyDescent="0.15">
      <c r="A81" s="197" t="s">
        <v>53</v>
      </c>
      <c r="B81" s="20">
        <v>56</v>
      </c>
      <c r="C81" s="20">
        <v>57</v>
      </c>
      <c r="D81" s="15">
        <f>F81*35+F81*1.25*8+F81*1.5*5+F81*1.75*8</f>
        <v>1520.5191085000001</v>
      </c>
      <c r="E81" s="15">
        <f t="shared" si="3"/>
        <v>574.8181529999988</v>
      </c>
      <c r="F81" s="15">
        <f>VLOOKUP(A81,'Annexe 3'!$A$8:$E$109,4,FALSE)</f>
        <v>22.864948999999999</v>
      </c>
      <c r="G81" s="15">
        <f>VLOOKUP(A81,'Annexe 2'!A80:E123,4,FALSE)</f>
        <v>1807.9281849999995</v>
      </c>
    </row>
    <row r="82" spans="1:7" x14ac:dyDescent="0.15">
      <c r="A82" s="198" t="s">
        <v>56</v>
      </c>
      <c r="B82" s="19">
        <v>52</v>
      </c>
      <c r="C82" s="19">
        <v>56</v>
      </c>
      <c r="D82" s="28">
        <f>F82*35+F82*1.25*8+F82*1.5*5+F82*1.75*4</f>
        <v>1348.0938167812499</v>
      </c>
      <c r="E82" s="28">
        <f t="shared" si="3"/>
        <v>468.36285518749992</v>
      </c>
      <c r="F82" s="28">
        <f>VLOOKUP(A82,'Annexe 3'!$A$8:$E$109,4,FALSE)</f>
        <v>22.657038937499998</v>
      </c>
      <c r="G82" s="28">
        <f>VLOOKUP(A82,'Annexe 2'!A81:E124,4,FALSE)</f>
        <v>1582.2752443749998</v>
      </c>
    </row>
    <row r="83" spans="1:7" x14ac:dyDescent="0.15">
      <c r="A83" s="197" t="s">
        <v>59</v>
      </c>
      <c r="B83" s="20">
        <v>51</v>
      </c>
      <c r="C83" s="20">
        <v>56</v>
      </c>
      <c r="D83" s="15">
        <f>F83*35+F83*1.25*8+F83*1.5*5+F83*1.75*3</f>
        <v>2164.6457007656245</v>
      </c>
      <c r="E83" s="15">
        <f t="shared" si="3"/>
        <v>3634.7652278437499</v>
      </c>
      <c r="F83" s="15">
        <f>VLOOKUP(A83,'Annexe 3'!$A$8:$E$109,4,FALSE)</f>
        <v>37.483042437499996</v>
      </c>
      <c r="G83" s="15">
        <f>VLOOKUP(A83,'Annexe 2'!A82:E125,4,FALSE)</f>
        <v>3982.0283146874995</v>
      </c>
    </row>
    <row r="84" spans="1:7" x14ac:dyDescent="0.15">
      <c r="A84" s="198" t="s">
        <v>60</v>
      </c>
      <c r="B84" s="19">
        <v>51</v>
      </c>
      <c r="C84" s="19">
        <v>56</v>
      </c>
      <c r="D84" s="28">
        <f>F84*35+F84*1.25*8+F84*1.5*5+F84*1.75*3</f>
        <v>2146.2123555468747</v>
      </c>
      <c r="E84" s="28">
        <f t="shared" si="3"/>
        <v>3566.2985170312495</v>
      </c>
      <c r="F84" s="28">
        <f>VLOOKUP(A84,'Annexe 3'!$A$8:$E$109,4,FALSE)</f>
        <v>37.163850312499996</v>
      </c>
      <c r="G84" s="28">
        <f>VLOOKUP(A84,'Annexe 2'!A83:E126,4,FALSE)</f>
        <v>3929.3616140624995</v>
      </c>
    </row>
    <row r="85" spans="1:7" x14ac:dyDescent="0.15">
      <c r="A85" s="197" t="s">
        <v>62</v>
      </c>
      <c r="B85" s="20">
        <v>56</v>
      </c>
      <c r="C85" s="20">
        <v>57</v>
      </c>
      <c r="D85" s="15">
        <f>F85*35+F85*1.25*8+F85*1.5*5+F85*1.75*8</f>
        <v>1474.8832050312499</v>
      </c>
      <c r="E85" s="15">
        <f t="shared" si="3"/>
        <v>405.31336868749986</v>
      </c>
      <c r="F85" s="15">
        <f>VLOOKUP(A85,'Annexe 3'!$A$8:$E$109,4,FALSE)</f>
        <v>22.178694812499998</v>
      </c>
      <c r="G85" s="15">
        <f>VLOOKUP(A85,'Annexe 2'!A84:E127,4,FALSE)</f>
        <v>1677.5398893749998</v>
      </c>
    </row>
    <row r="86" spans="1:7" x14ac:dyDescent="0.15">
      <c r="A86" s="198" t="s">
        <v>63</v>
      </c>
      <c r="B86" s="19">
        <v>51</v>
      </c>
      <c r="C86" s="19">
        <v>55</v>
      </c>
      <c r="D86" s="28">
        <f>F86*35+F86*1.25*8+F86*1.5*5+F86*1.75*3</f>
        <v>1496.2548598593746</v>
      </c>
      <c r="E86" s="28">
        <f t="shared" si="3"/>
        <v>1152.1706759062495</v>
      </c>
      <c r="F86" s="28">
        <f>VLOOKUP(A86,'Annexe 3'!$A$8:$E$109,4,FALSE)</f>
        <v>25.909175062499997</v>
      </c>
      <c r="G86" s="28">
        <f>VLOOKUP(A86,'Annexe 2'!A85:E128,4,FALSE)</f>
        <v>2072.3401978124994</v>
      </c>
    </row>
    <row r="87" spans="1:7" x14ac:dyDescent="0.15">
      <c r="A87" s="197" t="s">
        <v>64</v>
      </c>
      <c r="B87" s="20">
        <v>51</v>
      </c>
      <c r="C87" s="20">
        <v>55</v>
      </c>
      <c r="D87" s="15">
        <f>F87*35+F87*1.25*8+F87*1.5*5+F87*1.75*3</f>
        <v>1746.2179963593746</v>
      </c>
      <c r="E87" s="15">
        <f t="shared" si="3"/>
        <v>2080.6051829062512</v>
      </c>
      <c r="F87" s="15">
        <f>VLOOKUP(A87,'Annexe 3'!$A$8:$E$109,4,FALSE)</f>
        <v>30.237541062499997</v>
      </c>
      <c r="G87" s="15">
        <f>VLOOKUP(A87,'Annexe 2'!A86:E129,4,FALSE)</f>
        <v>2786.5205878125003</v>
      </c>
    </row>
    <row r="88" spans="1:7" x14ac:dyDescent="0.15">
      <c r="A88" s="198" t="s">
        <v>65</v>
      </c>
      <c r="B88" s="19">
        <v>52</v>
      </c>
      <c r="C88" s="19">
        <v>56</v>
      </c>
      <c r="D88" s="28">
        <f>F88*35+F88*1.25*8+F88*1.5*5+F88*1.75*4</f>
        <v>1269.552615625</v>
      </c>
      <c r="E88" s="28">
        <f t="shared" si="3"/>
        <v>176.63839374999907</v>
      </c>
      <c r="F88" s="28">
        <f>VLOOKUP(A88,'Annexe 3'!$A$8:$E$109,4,FALSE)</f>
        <v>21.337018749999999</v>
      </c>
      <c r="G88" s="28">
        <f>VLOOKUP(A88,'Annexe 2'!A87:E130,4,FALSE)</f>
        <v>1357.8718124999996</v>
      </c>
    </row>
    <row r="89" spans="1:7" x14ac:dyDescent="0.15">
      <c r="A89" s="197" t="s">
        <v>69</v>
      </c>
      <c r="B89" s="20">
        <v>56</v>
      </c>
      <c r="C89" s="20">
        <v>57</v>
      </c>
      <c r="D89" s="15">
        <f>F89*35+F89*1.25*8+F89*1.5*5+F89*1.75*8</f>
        <v>1474.8832050312499</v>
      </c>
      <c r="E89" s="15">
        <f t="shared" si="3"/>
        <v>405.31336868749986</v>
      </c>
      <c r="F89" s="15">
        <f>VLOOKUP(A89,'Annexe 3'!$A$8:$E$109,4,FALSE)</f>
        <v>22.178694812499998</v>
      </c>
      <c r="G89" s="15">
        <f>VLOOKUP(A89,'Annexe 2'!A88:E131,4,FALSE)</f>
        <v>1677.5398893749998</v>
      </c>
    </row>
    <row r="90" spans="1:7" x14ac:dyDescent="0.15">
      <c r="A90" s="198" t="s">
        <v>80</v>
      </c>
      <c r="B90" s="19">
        <v>52</v>
      </c>
      <c r="C90" s="19">
        <v>56</v>
      </c>
      <c r="D90" s="28">
        <f>F90*35+F90*1.25*8+F90*1.5*5+F90*1.75*4</f>
        <v>1351.5603462812501</v>
      </c>
      <c r="E90" s="28">
        <f t="shared" si="3"/>
        <v>481.23853618749945</v>
      </c>
      <c r="F90" s="28">
        <f>VLOOKUP(A90,'Annexe 3'!$A$8:$E$109,4,FALSE)</f>
        <v>22.715299937499999</v>
      </c>
      <c r="G90" s="28">
        <f>VLOOKUP(A90,'Annexe 2'!A89:E132,4,FALSE)</f>
        <v>1592.1796143749998</v>
      </c>
    </row>
    <row r="91" spans="1:7" x14ac:dyDescent="0.15">
      <c r="A91" s="197" t="s">
        <v>81</v>
      </c>
      <c r="B91" s="20">
        <v>51</v>
      </c>
      <c r="C91" s="20">
        <v>55</v>
      </c>
      <c r="D91" s="15">
        <f>F91*35+F91*1.25*8+F91*1.5*5+F91*1.75*3</f>
        <v>1433.3076016875</v>
      </c>
      <c r="E91" s="15">
        <f t="shared" si="3"/>
        <v>918.36657412499972</v>
      </c>
      <c r="F91" s="15">
        <f>VLOOKUP(A91,'Annexe 3'!$A$8:$E$109,4,FALSE)</f>
        <v>24.819179249999998</v>
      </c>
      <c r="G91" s="15">
        <f>VLOOKUP(A91,'Annexe 2'!A90:E133,4,FALSE)</f>
        <v>1892.4908887499998</v>
      </c>
    </row>
    <row r="92" spans="1:7" x14ac:dyDescent="0.15">
      <c r="A92" s="198" t="s">
        <v>82</v>
      </c>
      <c r="B92" s="19">
        <v>52</v>
      </c>
      <c r="C92" s="19">
        <v>56</v>
      </c>
      <c r="D92" s="28">
        <f>F92*35+F92*1.25*8+F92*1.5*5+F92*1.75*4</f>
        <v>1564.5563898124997</v>
      </c>
      <c r="E92" s="28">
        <f t="shared" si="3"/>
        <v>1272.3666978749998</v>
      </c>
      <c r="F92" s="28">
        <f>VLOOKUP(A92,'Annexe 3'!$A$8:$E$109,4,FALSE)</f>
        <v>26.295065374999997</v>
      </c>
      <c r="G92" s="28">
        <f>VLOOKUP(A92,'Annexe 2'!A91:E134,4,FALSE)</f>
        <v>2200.7397387499996</v>
      </c>
    </row>
    <row r="93" spans="1:7" x14ac:dyDescent="0.15">
      <c r="A93" s="197" t="s">
        <v>85</v>
      </c>
      <c r="B93" s="20">
        <v>51</v>
      </c>
      <c r="C93" s="20">
        <v>55</v>
      </c>
      <c r="D93" s="15">
        <f>F93*35+F93*1.25*8+F93*1.5*5+F93*1.75*3</f>
        <v>1433.3076016875</v>
      </c>
      <c r="E93" s="15">
        <f t="shared" si="3"/>
        <v>918.36657412499972</v>
      </c>
      <c r="F93" s="15">
        <f>VLOOKUP(A93,'Annexe 3'!$A$8:$E$109,4,FALSE)</f>
        <v>24.819179249999998</v>
      </c>
      <c r="G93" s="15">
        <f>VLOOKUP(A93,'Annexe 2'!A92:E135,4,FALSE)</f>
        <v>1892.4908887499998</v>
      </c>
    </row>
    <row r="94" spans="1:7" x14ac:dyDescent="0.15">
      <c r="A94" s="198" t="s">
        <v>87</v>
      </c>
      <c r="B94" s="19">
        <v>52</v>
      </c>
      <c r="C94" s="19">
        <v>56</v>
      </c>
      <c r="D94" s="28">
        <f>F94*35+F94*1.25*8+F94*1.5*5+F94*1.75*4</f>
        <v>1293.9768524374999</v>
      </c>
      <c r="E94" s="28">
        <f t="shared" si="3"/>
        <v>267.35698762499987</v>
      </c>
      <c r="F94" s="28">
        <f>VLOOKUP(A94,'Annexe 3'!$A$8:$E$109,4,FALSE)</f>
        <v>21.747510124999998</v>
      </c>
      <c r="G94" s="28">
        <f>VLOOKUP(A94,'Annexe 2'!A93:E136,4,FALSE)</f>
        <v>1427.6553462499999</v>
      </c>
    </row>
    <row r="95" spans="1:7" x14ac:dyDescent="0.15">
      <c r="A95" s="197" t="s">
        <v>93</v>
      </c>
      <c r="B95" s="20">
        <v>56</v>
      </c>
      <c r="C95" s="20">
        <v>57</v>
      </c>
      <c r="D95" s="15">
        <f>F95*35+F95*1.25*8+F95*1.5*5+F95*1.75*8</f>
        <v>1510.1599296874997</v>
      </c>
      <c r="E95" s="15">
        <f t="shared" si="3"/>
        <v>536.34120312499999</v>
      </c>
      <c r="F95" s="15">
        <f>VLOOKUP(A95,'Annexe 3'!$A$8:$E$109,4,FALSE)</f>
        <v>22.709171874999999</v>
      </c>
      <c r="G95" s="15">
        <f>VLOOKUP(A95,'Annexe 2'!A94:E137,4,FALSE)</f>
        <v>1778.3305312499997</v>
      </c>
    </row>
    <row r="96" spans="1:7" x14ac:dyDescent="0.15">
      <c r="A96" s="200" t="s">
        <v>95</v>
      </c>
      <c r="B96" s="105">
        <v>56</v>
      </c>
      <c r="C96" s="105">
        <v>57</v>
      </c>
      <c r="D96" s="28">
        <f>F96*35+F96*1.25*8+F96*1.5*5+F96*1.75*8</f>
        <v>1510.1599296874997</v>
      </c>
      <c r="E96" s="28">
        <f t="shared" si="3"/>
        <v>536.34120312499999</v>
      </c>
      <c r="F96" s="28">
        <f>VLOOKUP(A96,'Annexe 3'!$A$8:$E$109,4,FALSE)</f>
        <v>22.709171874999999</v>
      </c>
      <c r="G96" s="28">
        <f>VLOOKUP(A96,'Annexe 2'!A95:E138,4,FALSE)</f>
        <v>1778.3305312499997</v>
      </c>
    </row>
    <row r="97" spans="1:7" x14ac:dyDescent="0.15">
      <c r="A97" s="197" t="s">
        <v>101</v>
      </c>
      <c r="B97" s="20">
        <v>52</v>
      </c>
      <c r="C97" s="20">
        <v>56</v>
      </c>
      <c r="D97" s="15">
        <f>G97</f>
        <v>795.42136187499989</v>
      </c>
      <c r="E97" s="15" t="s">
        <v>114</v>
      </c>
      <c r="F97" s="15">
        <f>VLOOKUP(A97,'Annexe 3'!$A$8:$E$109,4,FALSE)</f>
        <v>13.368426249999999</v>
      </c>
      <c r="G97" s="15">
        <f>VLOOKUP(A97,'Annexe 2'!A96:E139,4,FALSE)</f>
        <v>795.42136187499989</v>
      </c>
    </row>
    <row r="98" spans="1:7" x14ac:dyDescent="0.15">
      <c r="A98" s="1"/>
      <c r="B98" s="11"/>
      <c r="C98" s="11"/>
      <c r="D98" s="6"/>
      <c r="E98" s="6"/>
      <c r="F98" s="6"/>
      <c r="G98" s="6"/>
    </row>
    <row r="99" spans="1:7" x14ac:dyDescent="0.15">
      <c r="A99" s="26" t="s">
        <v>103</v>
      </c>
      <c r="B99" s="9">
        <v>18.559999999999999</v>
      </c>
      <c r="C99" s="11"/>
      <c r="D99" s="6"/>
      <c r="E99" s="6"/>
      <c r="F99" s="6"/>
      <c r="G99" s="6"/>
    </row>
    <row r="100" spans="1:7" x14ac:dyDescent="0.2">
      <c r="A100" s="26" t="s">
        <v>104</v>
      </c>
      <c r="B100" s="9">
        <v>7.54</v>
      </c>
    </row>
    <row r="102" spans="1:7" ht="37" customHeight="1" x14ac:dyDescent="0.2">
      <c r="A102" s="160" t="s">
        <v>212</v>
      </c>
      <c r="B102" s="160"/>
      <c r="C102" s="160"/>
      <c r="D102" s="160"/>
      <c r="E102" s="160"/>
      <c r="F102" s="160"/>
      <c r="G102" s="160"/>
    </row>
  </sheetData>
  <autoFilter ref="A54:G97" xr:uid="{73E96206-446F-C44E-845F-F5C88D43523A}"/>
  <mergeCells count="5">
    <mergeCell ref="A102:G102"/>
    <mergeCell ref="A1:G1"/>
    <mergeCell ref="A4:G4"/>
    <mergeCell ref="A6:G6"/>
    <mergeCell ref="A53:G53"/>
  </mergeCells>
  <pageMargins left="0.7" right="0.7" top="0.75" bottom="0.75" header="0.3" footer="0.3"/>
  <pageSetup paperSize="9" orientation="landscape" horizontalDpi="0" verticalDpi="0"/>
  <headerFooter>
    <oddHeader>&amp;LCCN Production cinématographique (IDCC 3097)</oddHeader>
    <oddFooter>&amp;C&amp;"Calibri (Corps),Normal"&amp;9Syndicat des Producteurs Indépendants
https://lespi.org</oddFooter>
  </headerFooter>
  <ignoredErrors>
    <ignoredError sqref="D19 D32 D34 D38 D42 D44 D4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D8135-D97A-D742-BA03-13AFC0F7FF79}">
  <sheetPr>
    <tabColor rgb="FF7030A0"/>
  </sheetPr>
  <dimension ref="A1:M48"/>
  <sheetViews>
    <sheetView tabSelected="1" zoomScaleNormal="100" workbookViewId="0">
      <selection activeCell="F32" sqref="F32"/>
    </sheetView>
  </sheetViews>
  <sheetFormatPr baseColWidth="10" defaultColWidth="17.83203125" defaultRowHeight="14" x14ac:dyDescent="0.15"/>
  <cols>
    <col min="1" max="1" width="16" style="46" customWidth="1"/>
    <col min="2" max="2" width="8.83203125" style="46" customWidth="1"/>
    <col min="3" max="3" width="20.5" style="46" customWidth="1"/>
    <col min="4" max="4" width="17" style="46" customWidth="1"/>
    <col min="5" max="7" width="14.83203125" style="46" customWidth="1"/>
    <col min="8" max="10" width="18.33203125" style="46" customWidth="1"/>
    <col min="11" max="11" width="17.83203125" style="46"/>
    <col min="12" max="12" width="15.6640625" style="46" customWidth="1"/>
    <col min="13" max="13" width="6.33203125" style="46" customWidth="1"/>
    <col min="14" max="16384" width="17.83203125" style="46"/>
  </cols>
  <sheetData>
    <row r="1" spans="1:13" ht="30" customHeight="1" x14ac:dyDescent="0.15">
      <c r="A1" s="47" t="s">
        <v>226</v>
      </c>
    </row>
    <row r="2" spans="1:13" ht="17" customHeight="1" x14ac:dyDescent="0.15">
      <c r="A2" s="47"/>
    </row>
    <row r="3" spans="1:13" ht="14" customHeight="1" x14ac:dyDescent="0.15">
      <c r="A3" s="8" t="s">
        <v>276</v>
      </c>
    </row>
    <row r="4" spans="1:13" ht="14" customHeight="1" x14ac:dyDescent="0.15">
      <c r="A4" s="48" t="s">
        <v>281</v>
      </c>
    </row>
    <row r="5" spans="1:13" ht="15" thickBot="1" x14ac:dyDescent="0.2">
      <c r="B5" s="165"/>
      <c r="C5" s="165"/>
    </row>
    <row r="6" spans="1:13" s="54" customFormat="1" ht="45" x14ac:dyDescent="0.15">
      <c r="A6" s="49" t="s">
        <v>130</v>
      </c>
      <c r="B6" s="50" t="s">
        <v>131</v>
      </c>
      <c r="C6" s="50" t="s">
        <v>132</v>
      </c>
      <c r="D6" s="51" t="s">
        <v>133</v>
      </c>
      <c r="E6" s="52" t="s">
        <v>134</v>
      </c>
      <c r="F6" s="53" t="s">
        <v>135</v>
      </c>
      <c r="G6" s="51" t="s">
        <v>136</v>
      </c>
      <c r="H6" s="52" t="s">
        <v>137</v>
      </c>
      <c r="I6" s="53" t="s">
        <v>138</v>
      </c>
      <c r="J6" s="51" t="s">
        <v>139</v>
      </c>
    </row>
    <row r="7" spans="1:13" ht="30" x14ac:dyDescent="0.15">
      <c r="A7" s="55" t="s">
        <v>140</v>
      </c>
      <c r="B7" s="56">
        <v>1</v>
      </c>
      <c r="C7" s="57" t="s">
        <v>141</v>
      </c>
      <c r="D7" s="58" t="s">
        <v>142</v>
      </c>
      <c r="E7" s="55" t="s">
        <v>114</v>
      </c>
      <c r="F7" s="59" t="s">
        <v>114</v>
      </c>
      <c r="G7" s="60" t="s">
        <v>114</v>
      </c>
      <c r="H7" s="61" t="s">
        <v>114</v>
      </c>
      <c r="I7" s="62" t="s">
        <v>114</v>
      </c>
      <c r="J7" s="60" t="s">
        <v>114</v>
      </c>
    </row>
    <row r="8" spans="1:13" ht="30" x14ac:dyDescent="0.15">
      <c r="A8" s="63" t="s">
        <v>143</v>
      </c>
      <c r="B8" s="64">
        <v>2</v>
      </c>
      <c r="C8" s="65" t="s">
        <v>144</v>
      </c>
      <c r="D8" s="91">
        <v>2725.07</v>
      </c>
      <c r="E8" s="66">
        <v>0.03</v>
      </c>
      <c r="F8" s="67">
        <v>0.03</v>
      </c>
      <c r="G8" s="68">
        <v>0.03</v>
      </c>
      <c r="H8" s="69">
        <f>D8+1*E8*D8</f>
        <v>2806.8221000000003</v>
      </c>
      <c r="I8" s="70">
        <f>D8+2*E8*D8</f>
        <v>2888.5742</v>
      </c>
      <c r="J8" s="71">
        <f>D8+3*E8*D8</f>
        <v>2970.3263000000002</v>
      </c>
      <c r="K8" s="107"/>
      <c r="L8" s="107"/>
      <c r="M8" s="107"/>
    </row>
    <row r="9" spans="1:13" ht="30" x14ac:dyDescent="0.15">
      <c r="A9" s="55" t="s">
        <v>145</v>
      </c>
      <c r="B9" s="59">
        <v>3</v>
      </c>
      <c r="C9" s="59" t="s">
        <v>146</v>
      </c>
      <c r="D9" s="92">
        <v>2186.09</v>
      </c>
      <c r="E9" s="72">
        <v>0.03</v>
      </c>
      <c r="F9" s="73">
        <v>0.03</v>
      </c>
      <c r="G9" s="74">
        <v>0.03</v>
      </c>
      <c r="H9" s="61">
        <f>D9+1*E9*D9</f>
        <v>2251.6727000000001</v>
      </c>
      <c r="I9" s="62">
        <f>D9+2*E9*D9</f>
        <v>2317.2554</v>
      </c>
      <c r="J9" s="75">
        <f>D9+3*E9*D9</f>
        <v>2382.8380999999999</v>
      </c>
      <c r="K9" s="107"/>
      <c r="L9" s="107"/>
    </row>
    <row r="10" spans="1:13" ht="30" x14ac:dyDescent="0.15">
      <c r="A10" s="63" t="s">
        <v>147</v>
      </c>
      <c r="B10" s="64">
        <v>4</v>
      </c>
      <c r="C10" s="76" t="s">
        <v>148</v>
      </c>
      <c r="D10" s="91">
        <v>1901</v>
      </c>
      <c r="E10" s="66">
        <v>0.03</v>
      </c>
      <c r="F10" s="67">
        <v>0.03</v>
      </c>
      <c r="G10" s="68">
        <v>0.03</v>
      </c>
      <c r="H10" s="69">
        <f>D10+1*E10*D10</f>
        <v>1958.03</v>
      </c>
      <c r="I10" s="70">
        <f>D10+2*E10*D10</f>
        <v>2015.06</v>
      </c>
      <c r="J10" s="71">
        <f>D10+3*E10*D10</f>
        <v>2072.09</v>
      </c>
      <c r="K10" s="107"/>
      <c r="L10" s="107"/>
    </row>
    <row r="11" spans="1:13" ht="30" x14ac:dyDescent="0.15">
      <c r="A11" s="55" t="s">
        <v>149</v>
      </c>
      <c r="B11" s="59">
        <v>5</v>
      </c>
      <c r="C11" s="77" t="s">
        <v>150</v>
      </c>
      <c r="D11" s="92">
        <v>1802.22</v>
      </c>
      <c r="E11" s="72">
        <v>0.03</v>
      </c>
      <c r="F11" s="73">
        <v>0.03</v>
      </c>
      <c r="G11" s="60" t="s">
        <v>114</v>
      </c>
      <c r="H11" s="93">
        <f>D11+1*E11*D11</f>
        <v>1856.2866000000001</v>
      </c>
      <c r="I11" s="94">
        <f>D11+2*E11*D11</f>
        <v>1910.3532</v>
      </c>
      <c r="J11" s="78" t="s">
        <v>114</v>
      </c>
      <c r="K11" s="107"/>
      <c r="L11" s="107"/>
    </row>
    <row r="12" spans="1:13" ht="31" thickBot="1" x14ac:dyDescent="0.2">
      <c r="A12" s="79" t="s">
        <v>151</v>
      </c>
      <c r="B12" s="80">
        <v>6</v>
      </c>
      <c r="C12" s="80" t="s">
        <v>152</v>
      </c>
      <c r="D12" s="149">
        <v>1801.8</v>
      </c>
      <c r="E12" s="81">
        <v>0.03</v>
      </c>
      <c r="F12" s="80" t="s">
        <v>114</v>
      </c>
      <c r="G12" s="82" t="s">
        <v>114</v>
      </c>
      <c r="H12" s="95">
        <f>D12+1*E12*D12</f>
        <v>1855.854</v>
      </c>
      <c r="I12" s="96" t="s">
        <v>114</v>
      </c>
      <c r="J12" s="83" t="s">
        <v>114</v>
      </c>
      <c r="K12" s="107"/>
      <c r="L12" s="107"/>
    </row>
    <row r="14" spans="1:13" ht="37" customHeight="1" x14ac:dyDescent="0.15">
      <c r="A14" s="166" t="s">
        <v>280</v>
      </c>
      <c r="B14" s="166"/>
      <c r="C14" s="166"/>
      <c r="D14" s="166"/>
      <c r="E14" s="166"/>
      <c r="F14" s="166"/>
      <c r="G14" s="166"/>
      <c r="H14" s="166"/>
      <c r="I14" s="166"/>
      <c r="J14" s="166"/>
    </row>
    <row r="15" spans="1:13" x14ac:dyDescent="0.15">
      <c r="A15" s="54"/>
      <c r="B15" s="54"/>
      <c r="C15" s="54"/>
      <c r="D15" s="54"/>
    </row>
    <row r="16" spans="1:13" ht="20" x14ac:dyDescent="0.15">
      <c r="A16" s="47" t="s">
        <v>153</v>
      </c>
    </row>
    <row r="18" spans="1:4" ht="15" x14ac:dyDescent="0.15">
      <c r="A18" s="217" t="s">
        <v>2</v>
      </c>
      <c r="B18" s="217"/>
      <c r="C18" s="217"/>
      <c r="D18" s="218" t="s">
        <v>131</v>
      </c>
    </row>
    <row r="19" spans="1:4" x14ac:dyDescent="0.15">
      <c r="A19" s="163" t="s">
        <v>154</v>
      </c>
      <c r="B19" s="163"/>
      <c r="C19" s="163"/>
      <c r="D19" s="219">
        <v>1</v>
      </c>
    </row>
    <row r="20" spans="1:4" x14ac:dyDescent="0.15">
      <c r="A20" s="164" t="s">
        <v>155</v>
      </c>
      <c r="B20" s="164"/>
      <c r="C20" s="164"/>
      <c r="D20" s="220">
        <v>2</v>
      </c>
    </row>
    <row r="21" spans="1:4" x14ac:dyDescent="0.15">
      <c r="A21" s="163" t="s">
        <v>156</v>
      </c>
      <c r="B21" s="163"/>
      <c r="C21" s="163"/>
      <c r="D21" s="219">
        <v>2</v>
      </c>
    </row>
    <row r="22" spans="1:4" x14ac:dyDescent="0.15">
      <c r="A22" s="164" t="s">
        <v>157</v>
      </c>
      <c r="B22" s="164"/>
      <c r="C22" s="164"/>
      <c r="D22" s="220">
        <v>3</v>
      </c>
    </row>
    <row r="23" spans="1:4" x14ac:dyDescent="0.15">
      <c r="A23" s="163" t="s">
        <v>158</v>
      </c>
      <c r="B23" s="163"/>
      <c r="C23" s="163"/>
      <c r="D23" s="219">
        <v>3</v>
      </c>
    </row>
    <row r="24" spans="1:4" x14ac:dyDescent="0.15">
      <c r="A24" s="164" t="s">
        <v>159</v>
      </c>
      <c r="B24" s="164"/>
      <c r="C24" s="164"/>
      <c r="D24" s="220">
        <v>4</v>
      </c>
    </row>
    <row r="25" spans="1:4" x14ac:dyDescent="0.15">
      <c r="A25" s="163" t="s">
        <v>160</v>
      </c>
      <c r="B25" s="163"/>
      <c r="C25" s="163"/>
      <c r="D25" s="219">
        <v>4</v>
      </c>
    </row>
    <row r="26" spans="1:4" x14ac:dyDescent="0.15">
      <c r="A26" s="164" t="s">
        <v>161</v>
      </c>
      <c r="B26" s="164"/>
      <c r="C26" s="164"/>
      <c r="D26" s="220">
        <v>2</v>
      </c>
    </row>
    <row r="27" spans="1:4" x14ac:dyDescent="0.15">
      <c r="A27" s="163" t="s">
        <v>162</v>
      </c>
      <c r="B27" s="163"/>
      <c r="C27" s="163"/>
      <c r="D27" s="219">
        <v>3</v>
      </c>
    </row>
    <row r="28" spans="1:4" x14ac:dyDescent="0.15">
      <c r="A28" s="164" t="s">
        <v>163</v>
      </c>
      <c r="B28" s="164"/>
      <c r="C28" s="164"/>
      <c r="D28" s="220">
        <v>5</v>
      </c>
    </row>
    <row r="29" spans="1:4" x14ac:dyDescent="0.15">
      <c r="A29" s="163" t="s">
        <v>164</v>
      </c>
      <c r="B29" s="163"/>
      <c r="C29" s="163"/>
      <c r="D29" s="219">
        <v>2</v>
      </c>
    </row>
    <row r="30" spans="1:4" x14ac:dyDescent="0.15">
      <c r="A30" s="164" t="s">
        <v>165</v>
      </c>
      <c r="B30" s="164"/>
      <c r="C30" s="164"/>
      <c r="D30" s="220">
        <v>5</v>
      </c>
    </row>
    <row r="31" spans="1:4" x14ac:dyDescent="0.15">
      <c r="A31" s="163" t="s">
        <v>166</v>
      </c>
      <c r="B31" s="163"/>
      <c r="C31" s="163"/>
      <c r="D31" s="219">
        <v>2</v>
      </c>
    </row>
    <row r="32" spans="1:4" x14ac:dyDescent="0.15">
      <c r="A32" s="164" t="s">
        <v>167</v>
      </c>
      <c r="B32" s="164"/>
      <c r="C32" s="164"/>
      <c r="D32" s="220">
        <v>3</v>
      </c>
    </row>
    <row r="33" spans="1:4" x14ac:dyDescent="0.15">
      <c r="A33" s="163" t="s">
        <v>168</v>
      </c>
      <c r="B33" s="163"/>
      <c r="C33" s="163"/>
      <c r="D33" s="219">
        <v>6</v>
      </c>
    </row>
    <row r="34" spans="1:4" x14ac:dyDescent="0.15">
      <c r="A34" s="164" t="s">
        <v>169</v>
      </c>
      <c r="B34" s="164"/>
      <c r="C34" s="164"/>
      <c r="D34" s="220">
        <v>6</v>
      </c>
    </row>
    <row r="35" spans="1:4" x14ac:dyDescent="0.15">
      <c r="A35" s="163" t="s">
        <v>170</v>
      </c>
      <c r="B35" s="163"/>
      <c r="C35" s="163"/>
      <c r="D35" s="219">
        <v>6</v>
      </c>
    </row>
    <row r="36" spans="1:4" x14ac:dyDescent="0.15">
      <c r="A36" s="164" t="s">
        <v>171</v>
      </c>
      <c r="B36" s="164"/>
      <c r="C36" s="164"/>
      <c r="D36" s="220">
        <v>6</v>
      </c>
    </row>
    <row r="37" spans="1:4" x14ac:dyDescent="0.15">
      <c r="A37" s="163" t="s">
        <v>172</v>
      </c>
      <c r="B37" s="163"/>
      <c r="C37" s="163"/>
      <c r="D37" s="219">
        <v>2</v>
      </c>
    </row>
    <row r="38" spans="1:4" x14ac:dyDescent="0.15">
      <c r="A38" s="164" t="s">
        <v>173</v>
      </c>
      <c r="B38" s="164"/>
      <c r="C38" s="164"/>
      <c r="D38" s="220">
        <v>4</v>
      </c>
    </row>
    <row r="39" spans="1:4" ht="15" x14ac:dyDescent="0.15">
      <c r="A39" s="163" t="s">
        <v>174</v>
      </c>
      <c r="B39" s="163"/>
      <c r="C39" s="163"/>
      <c r="D39" s="219" t="s">
        <v>142</v>
      </c>
    </row>
    <row r="40" spans="1:4" x14ac:dyDescent="0.15">
      <c r="A40" s="164" t="s">
        <v>175</v>
      </c>
      <c r="B40" s="164"/>
      <c r="C40" s="164"/>
      <c r="D40" s="220">
        <v>3</v>
      </c>
    </row>
    <row r="41" spans="1:4" x14ac:dyDescent="0.15">
      <c r="A41" s="163" t="s">
        <v>176</v>
      </c>
      <c r="B41" s="163"/>
      <c r="C41" s="163"/>
      <c r="D41" s="219">
        <v>3</v>
      </c>
    </row>
    <row r="42" spans="1:4" x14ac:dyDescent="0.15">
      <c r="A42" s="164" t="s">
        <v>177</v>
      </c>
      <c r="B42" s="164"/>
      <c r="C42" s="164"/>
      <c r="D42" s="220">
        <v>4</v>
      </c>
    </row>
    <row r="43" spans="1:4" x14ac:dyDescent="0.15">
      <c r="A43" s="163" t="s">
        <v>178</v>
      </c>
      <c r="B43" s="163"/>
      <c r="C43" s="163"/>
      <c r="D43" s="219">
        <v>2</v>
      </c>
    </row>
    <row r="44" spans="1:4" x14ac:dyDescent="0.15">
      <c r="A44" s="164" t="s">
        <v>179</v>
      </c>
      <c r="B44" s="164"/>
      <c r="C44" s="164"/>
      <c r="D44" s="220">
        <v>4</v>
      </c>
    </row>
    <row r="45" spans="1:4" x14ac:dyDescent="0.15">
      <c r="A45" s="163" t="s">
        <v>180</v>
      </c>
      <c r="B45" s="163"/>
      <c r="C45" s="163"/>
      <c r="D45" s="219">
        <v>4</v>
      </c>
    </row>
    <row r="46" spans="1:4" x14ac:dyDescent="0.15">
      <c r="A46" s="164" t="s">
        <v>181</v>
      </c>
      <c r="B46" s="164"/>
      <c r="C46" s="164"/>
      <c r="D46" s="220">
        <v>5</v>
      </c>
    </row>
    <row r="47" spans="1:4" x14ac:dyDescent="0.15">
      <c r="A47" s="163" t="s">
        <v>182</v>
      </c>
      <c r="B47" s="163"/>
      <c r="C47" s="163"/>
      <c r="D47" s="219">
        <v>5</v>
      </c>
    </row>
    <row r="48" spans="1:4" x14ac:dyDescent="0.15">
      <c r="A48" s="164" t="s">
        <v>183</v>
      </c>
      <c r="B48" s="164"/>
      <c r="C48" s="164"/>
      <c r="D48" s="220">
        <v>5</v>
      </c>
    </row>
  </sheetData>
  <mergeCells count="33">
    <mergeCell ref="A29:C29"/>
    <mergeCell ref="A28:C28"/>
    <mergeCell ref="A23:C23"/>
    <mergeCell ref="A22:C22"/>
    <mergeCell ref="B5:C5"/>
    <mergeCell ref="A14:J14"/>
    <mergeCell ref="A18:C18"/>
    <mergeCell ref="A19:C19"/>
    <mergeCell ref="A20:C20"/>
    <mergeCell ref="A21:C21"/>
    <mergeCell ref="A25:C25"/>
    <mergeCell ref="A24:C24"/>
    <mergeCell ref="A27:C27"/>
    <mergeCell ref="A26:C26"/>
    <mergeCell ref="A32:C32"/>
    <mergeCell ref="A31:C31"/>
    <mergeCell ref="A30:C30"/>
    <mergeCell ref="A47:C47"/>
    <mergeCell ref="A38:C38"/>
    <mergeCell ref="A37:C37"/>
    <mergeCell ref="A36:C36"/>
    <mergeCell ref="A35:C35"/>
    <mergeCell ref="A34:C34"/>
    <mergeCell ref="A44:C44"/>
    <mergeCell ref="A45:C45"/>
    <mergeCell ref="A46:C46"/>
    <mergeCell ref="A40:C40"/>
    <mergeCell ref="A39:C39"/>
    <mergeCell ref="A48:C48"/>
    <mergeCell ref="A43:C43"/>
    <mergeCell ref="A42:C42"/>
    <mergeCell ref="A41:C41"/>
    <mergeCell ref="A33:C33"/>
  </mergeCells>
  <pageMargins left="0.7" right="0.7" top="0.75" bottom="0.75" header="0.3" footer="0.3"/>
  <pageSetup paperSize="9" orientation="landscape" horizontalDpi="0" verticalDpi="0"/>
  <headerFooter>
    <oddHeader>&amp;LCCN Production cinématographique (IDCC 3097)</oddHeader>
    <oddFooter>&amp;C&amp;"Calibri (Corps),Normal"&amp;9Syndicat des Producteurs Indépendants
https://lespi.org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8969-393E-2B4B-9F02-AFE1DC3ABE99}">
  <sheetPr>
    <tabColor rgb="FFFF2F92"/>
  </sheetPr>
  <dimension ref="A1:G26"/>
  <sheetViews>
    <sheetView zoomScaleNormal="100" workbookViewId="0">
      <selection activeCell="F20" sqref="F20"/>
    </sheetView>
  </sheetViews>
  <sheetFormatPr baseColWidth="10" defaultRowHeight="15" x14ac:dyDescent="0.15"/>
  <cols>
    <col min="1" max="1" width="32.83203125" style="118" customWidth="1"/>
    <col min="2" max="2" width="12.83203125" style="118" customWidth="1"/>
    <col min="3" max="3" width="14.83203125" style="118" customWidth="1"/>
    <col min="4" max="4" width="17" style="118" customWidth="1"/>
    <col min="5" max="5" width="13.6640625" style="118" customWidth="1"/>
    <col min="6" max="16384" width="10.83203125" style="118"/>
  </cols>
  <sheetData>
    <row r="1" spans="1:6" ht="30" customHeight="1" x14ac:dyDescent="0.15">
      <c r="A1" s="2" t="s">
        <v>200</v>
      </c>
      <c r="B1" s="1"/>
      <c r="C1" s="1"/>
    </row>
    <row r="2" spans="1:6" ht="17" customHeight="1" x14ac:dyDescent="0.15">
      <c r="A2" s="2"/>
      <c r="B2" s="1"/>
      <c r="C2" s="1"/>
    </row>
    <row r="3" spans="1:6" x14ac:dyDescent="0.15">
      <c r="A3" s="140" t="s">
        <v>277</v>
      </c>
      <c r="B3" s="1"/>
      <c r="C3" s="1"/>
    </row>
    <row r="4" spans="1:6" x14ac:dyDescent="0.15">
      <c r="B4" s="1"/>
      <c r="C4" s="1"/>
    </row>
    <row r="5" spans="1:6" ht="30" customHeight="1" x14ac:dyDescent="0.15">
      <c r="A5" s="221" t="s">
        <v>184</v>
      </c>
      <c r="B5" s="221"/>
      <c r="C5" s="221"/>
      <c r="D5" s="119"/>
      <c r="E5" s="120"/>
      <c r="F5" s="120"/>
    </row>
    <row r="6" spans="1:6" ht="20" customHeight="1" x14ac:dyDescent="0.15">
      <c r="A6" s="222" t="s">
        <v>185</v>
      </c>
      <c r="B6" s="222"/>
      <c r="C6" s="222"/>
    </row>
    <row r="7" spans="1:6" x14ac:dyDescent="0.15">
      <c r="A7" s="167" t="s">
        <v>186</v>
      </c>
      <c r="B7" s="167"/>
      <c r="C7" s="70">
        <v>418.25</v>
      </c>
      <c r="D7" s="121"/>
    </row>
    <row r="8" spans="1:6" x14ac:dyDescent="0.15">
      <c r="A8" s="167" t="s">
        <v>187</v>
      </c>
      <c r="B8" s="167"/>
      <c r="C8" s="70">
        <v>1266.7</v>
      </c>
      <c r="D8" s="121"/>
    </row>
    <row r="9" spans="1:6" x14ac:dyDescent="0.15">
      <c r="A9" s="167" t="s">
        <v>188</v>
      </c>
      <c r="B9" s="167"/>
      <c r="C9" s="70">
        <v>1570.23</v>
      </c>
      <c r="D9" s="121"/>
    </row>
    <row r="10" spans="1:6" ht="20" customHeight="1" x14ac:dyDescent="0.15">
      <c r="A10" s="222" t="s">
        <v>189</v>
      </c>
      <c r="B10" s="222"/>
      <c r="C10" s="222"/>
      <c r="D10" s="121"/>
    </row>
    <row r="11" spans="1:6" x14ac:dyDescent="0.15">
      <c r="A11" s="223" t="s">
        <v>190</v>
      </c>
      <c r="B11" s="124" t="s">
        <v>191</v>
      </c>
      <c r="C11" s="70">
        <v>54.37</v>
      </c>
      <c r="D11" s="121"/>
    </row>
    <row r="12" spans="1:6" x14ac:dyDescent="0.15">
      <c r="A12" s="223"/>
      <c r="B12" s="124" t="s">
        <v>192</v>
      </c>
      <c r="C12" s="70">
        <v>108.75</v>
      </c>
      <c r="D12" s="121"/>
    </row>
    <row r="13" spans="1:6" x14ac:dyDescent="0.15">
      <c r="A13" s="223" t="s">
        <v>193</v>
      </c>
      <c r="B13" s="124" t="s">
        <v>194</v>
      </c>
      <c r="C13" s="70">
        <v>54.37</v>
      </c>
      <c r="D13" s="121"/>
    </row>
    <row r="14" spans="1:6" x14ac:dyDescent="0.15">
      <c r="A14" s="223"/>
      <c r="B14" s="124" t="s">
        <v>195</v>
      </c>
      <c r="C14" s="70">
        <v>94.11</v>
      </c>
      <c r="D14" s="121"/>
    </row>
    <row r="15" spans="1:6" ht="75" customHeight="1" x14ac:dyDescent="0.15">
      <c r="A15" s="168" t="s">
        <v>196</v>
      </c>
      <c r="B15" s="168"/>
      <c r="C15" s="168"/>
      <c r="D15" s="121"/>
    </row>
    <row r="16" spans="1:6" x14ac:dyDescent="0.15">
      <c r="D16" s="121"/>
    </row>
    <row r="17" spans="1:7" ht="30" customHeight="1" x14ac:dyDescent="0.15">
      <c r="A17" s="221" t="s">
        <v>197</v>
      </c>
      <c r="B17" s="221"/>
      <c r="C17" s="221"/>
      <c r="D17" s="121"/>
    </row>
    <row r="18" spans="1:7" x14ac:dyDescent="0.15">
      <c r="A18" s="167" t="s">
        <v>198</v>
      </c>
      <c r="B18" s="167"/>
      <c r="C18" s="70">
        <v>149.49</v>
      </c>
      <c r="D18" s="121"/>
      <c r="G18" s="122"/>
    </row>
    <row r="19" spans="1:7" x14ac:dyDescent="0.15">
      <c r="A19" s="167" t="s">
        <v>187</v>
      </c>
      <c r="B19" s="167"/>
      <c r="C19" s="70">
        <v>560.67999999999995</v>
      </c>
      <c r="D19" s="121"/>
    </row>
    <row r="20" spans="1:7" x14ac:dyDescent="0.15">
      <c r="A20" s="167" t="s">
        <v>188</v>
      </c>
      <c r="B20" s="167"/>
      <c r="C20" s="70">
        <v>672.72</v>
      </c>
      <c r="D20" s="121"/>
    </row>
    <row r="21" spans="1:7" ht="64" customHeight="1" x14ac:dyDescent="0.15">
      <c r="A21" s="168" t="s">
        <v>199</v>
      </c>
      <c r="B21" s="168"/>
      <c r="C21" s="168"/>
      <c r="D21" s="121"/>
    </row>
    <row r="23" spans="1:7" ht="17" customHeight="1" x14ac:dyDescent="0.15">
      <c r="A23" s="2"/>
    </row>
    <row r="24" spans="1:7" ht="17" customHeight="1" x14ac:dyDescent="0.15"/>
    <row r="26" spans="1:7" ht="19" customHeight="1" x14ac:dyDescent="0.15"/>
  </sheetData>
  <mergeCells count="14">
    <mergeCell ref="A5:C5"/>
    <mergeCell ref="A6:C6"/>
    <mergeCell ref="A7:B7"/>
    <mergeCell ref="A8:B8"/>
    <mergeCell ref="A9:B9"/>
    <mergeCell ref="A19:B19"/>
    <mergeCell ref="A20:B20"/>
    <mergeCell ref="A21:C21"/>
    <mergeCell ref="A10:C10"/>
    <mergeCell ref="A11:A12"/>
    <mergeCell ref="A13:A14"/>
    <mergeCell ref="A15:C15"/>
    <mergeCell ref="A17:C17"/>
    <mergeCell ref="A18:B18"/>
  </mergeCells>
  <pageMargins left="0.7" right="0.7" top="0.75" bottom="0.75" header="0.3" footer="0.3"/>
  <pageSetup paperSize="9" orientation="landscape" horizontalDpi="0" verticalDpi="0"/>
  <headerFooter>
    <oddHeader>&amp;LCCN Production cinématographique (IDCC 3097)</oddHeader>
    <oddFooter>&amp;C&amp;"Calibri (Corps),Normal"&amp;9Syndicat des Producteurs Indépendants
https://lespi.org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C5D0F-CAF7-DB49-8BDA-365347B4F314}">
  <sheetPr>
    <tabColor rgb="FF00B050"/>
  </sheetPr>
  <dimension ref="A1:E59"/>
  <sheetViews>
    <sheetView zoomScaleNormal="100" workbookViewId="0">
      <selection activeCell="E26" sqref="E26"/>
    </sheetView>
  </sheetViews>
  <sheetFormatPr baseColWidth="10" defaultRowHeight="15" x14ac:dyDescent="0.2"/>
  <cols>
    <col min="1" max="1" width="53.33203125" style="129" customWidth="1"/>
    <col min="2" max="2" width="15.5" style="129" customWidth="1"/>
    <col min="3" max="4" width="17.1640625" style="129" customWidth="1"/>
    <col min="5" max="16384" width="10.83203125" style="129"/>
  </cols>
  <sheetData>
    <row r="1" spans="1:5" ht="29" customHeight="1" x14ac:dyDescent="0.2">
      <c r="A1" s="2" t="s">
        <v>201</v>
      </c>
    </row>
    <row r="3" spans="1:5" x14ac:dyDescent="0.2">
      <c r="A3" s="8" t="s">
        <v>277</v>
      </c>
    </row>
    <row r="4" spans="1:5" x14ac:dyDescent="0.2">
      <c r="A4" s="8"/>
    </row>
    <row r="5" spans="1:5" x14ac:dyDescent="0.2">
      <c r="A5" s="138" t="s">
        <v>229</v>
      </c>
    </row>
    <row r="7" spans="1:5" ht="39" customHeight="1" x14ac:dyDescent="0.2">
      <c r="A7" s="224" t="s">
        <v>213</v>
      </c>
      <c r="B7" s="225" t="s">
        <v>268</v>
      </c>
      <c r="C7" s="225" t="s">
        <v>269</v>
      </c>
      <c r="D7" s="225"/>
      <c r="E7" s="225" t="s">
        <v>207</v>
      </c>
    </row>
    <row r="8" spans="1:5" ht="28" customHeight="1" x14ac:dyDescent="0.2">
      <c r="A8" s="224"/>
      <c r="B8" s="225"/>
      <c r="C8" s="226" t="s">
        <v>214</v>
      </c>
      <c r="D8" s="226" t="s">
        <v>215</v>
      </c>
      <c r="E8" s="225"/>
    </row>
    <row r="9" spans="1:5" x14ac:dyDescent="0.2">
      <c r="A9" s="131" t="s">
        <v>216</v>
      </c>
      <c r="B9" s="142">
        <f>E9*8*1.1</f>
        <v>107.00800000000001</v>
      </c>
      <c r="C9" s="126">
        <f>E9*35+E9*1.25*5</f>
        <v>501.6</v>
      </c>
      <c r="D9" s="126">
        <f>E9*35+E9*1.25*13</f>
        <v>623.20000000000005</v>
      </c>
      <c r="E9" s="126">
        <v>12.16</v>
      </c>
    </row>
    <row r="10" spans="1:5" x14ac:dyDescent="0.2">
      <c r="A10" s="130" t="s">
        <v>217</v>
      </c>
      <c r="B10" s="141">
        <f>E10*8*1.1</f>
        <v>150.04000000000002</v>
      </c>
      <c r="C10" s="125">
        <f>E10*35+E10*1.25*5</f>
        <v>703.3125</v>
      </c>
      <c r="D10" s="125">
        <f>E10*35+E10*1.25*13</f>
        <v>873.8125</v>
      </c>
      <c r="E10" s="125">
        <v>17.05</v>
      </c>
    </row>
    <row r="11" spans="1:5" x14ac:dyDescent="0.2">
      <c r="A11" s="131" t="s">
        <v>227</v>
      </c>
      <c r="B11" s="142">
        <f>E11*8*1.1</f>
        <v>250.00800000000001</v>
      </c>
      <c r="C11" s="126">
        <f>E11*35+E11*1.25*5</f>
        <v>1171.9124999999999</v>
      </c>
      <c r="D11" s="126">
        <f>E11*35+E11*1.25*13</f>
        <v>1456.0125</v>
      </c>
      <c r="E11" s="126">
        <v>28.41</v>
      </c>
    </row>
    <row r="12" spans="1:5" x14ac:dyDescent="0.2">
      <c r="A12" s="132" t="s">
        <v>218</v>
      </c>
      <c r="B12" s="141">
        <f>E12*8*1.1</f>
        <v>165</v>
      </c>
      <c r="C12" s="125">
        <f>E12*35+E12*1.25*5</f>
        <v>773.4375</v>
      </c>
      <c r="D12" s="125">
        <f>E12*35+E12*1.25*13</f>
        <v>960.9375</v>
      </c>
      <c r="E12" s="125">
        <v>18.75</v>
      </c>
    </row>
    <row r="13" spans="1:5" x14ac:dyDescent="0.2">
      <c r="A13" s="131" t="s">
        <v>219</v>
      </c>
      <c r="B13" s="142">
        <f>E13*8*1.1</f>
        <v>200.02400000000003</v>
      </c>
      <c r="C13" s="126">
        <f>E13*35+E13*1.25*5</f>
        <v>937.61250000000007</v>
      </c>
      <c r="D13" s="126">
        <f>E13*35+E13*1.25*13</f>
        <v>1164.9125000000001</v>
      </c>
      <c r="E13" s="126">
        <v>22.73</v>
      </c>
    </row>
    <row r="14" spans="1:5" x14ac:dyDescent="0.2">
      <c r="A14" s="133"/>
      <c r="B14" s="144"/>
      <c r="C14" s="145"/>
      <c r="D14" s="145"/>
      <c r="E14" s="145"/>
    </row>
    <row r="15" spans="1:5" x14ac:dyDescent="0.2">
      <c r="A15" s="134" t="s">
        <v>220</v>
      </c>
      <c r="B15" s="123"/>
      <c r="C15" s="123"/>
      <c r="D15" s="123"/>
      <c r="E15" s="123"/>
    </row>
    <row r="16" spans="1:5" x14ac:dyDescent="0.2">
      <c r="A16" s="134" t="s">
        <v>221</v>
      </c>
      <c r="B16" s="88"/>
    </row>
    <row r="17" spans="1:2" x14ac:dyDescent="0.2">
      <c r="A17" s="134" t="s">
        <v>222</v>
      </c>
      <c r="B17" s="88"/>
    </row>
    <row r="18" spans="1:2" x14ac:dyDescent="0.2">
      <c r="A18" s="143"/>
      <c r="B18" s="88"/>
    </row>
    <row r="19" spans="1:2" x14ac:dyDescent="0.2">
      <c r="A19" s="169" t="s">
        <v>267</v>
      </c>
      <c r="B19" s="169"/>
    </row>
    <row r="20" spans="1:2" x14ac:dyDescent="0.2">
      <c r="A20" s="131" t="s">
        <v>273</v>
      </c>
      <c r="B20" s="126">
        <v>46.08</v>
      </c>
    </row>
    <row r="21" spans="1:2" x14ac:dyDescent="0.2">
      <c r="A21" s="131" t="s">
        <v>274</v>
      </c>
      <c r="B21" s="126">
        <v>92.16</v>
      </c>
    </row>
    <row r="23" spans="1:2" x14ac:dyDescent="0.2">
      <c r="A23" s="135" t="s">
        <v>228</v>
      </c>
    </row>
    <row r="25" spans="1:2" ht="21" customHeight="1" x14ac:dyDescent="0.2">
      <c r="A25" s="169" t="s">
        <v>230</v>
      </c>
      <c r="B25" s="169"/>
    </row>
    <row r="26" spans="1:2" ht="60" x14ac:dyDescent="0.2">
      <c r="A26" s="124" t="s">
        <v>231</v>
      </c>
      <c r="B26" s="127">
        <v>70</v>
      </c>
    </row>
    <row r="27" spans="1:2" ht="59" customHeight="1" x14ac:dyDescent="0.2">
      <c r="A27" s="124" t="s">
        <v>232</v>
      </c>
      <c r="B27" s="128">
        <v>95</v>
      </c>
    </row>
    <row r="28" spans="1:2" ht="17" customHeight="1" x14ac:dyDescent="0.2">
      <c r="A28" s="136" t="s">
        <v>233</v>
      </c>
      <c r="B28" s="137"/>
    </row>
    <row r="29" spans="1:2" ht="16" x14ac:dyDescent="0.2">
      <c r="A29" s="23"/>
      <c r="B29" s="23"/>
    </row>
    <row r="30" spans="1:2" ht="21" customHeight="1" x14ac:dyDescent="0.2">
      <c r="A30" s="169" t="s">
        <v>234</v>
      </c>
      <c r="B30" s="169"/>
    </row>
    <row r="31" spans="1:2" ht="30" x14ac:dyDescent="0.2">
      <c r="A31" s="124" t="s">
        <v>235</v>
      </c>
      <c r="B31" s="127">
        <v>25</v>
      </c>
    </row>
    <row r="32" spans="1:2" ht="30" x14ac:dyDescent="0.2">
      <c r="A32" s="124" t="s">
        <v>236</v>
      </c>
      <c r="B32" s="128">
        <v>25</v>
      </c>
    </row>
    <row r="33" spans="1:2" ht="45" x14ac:dyDescent="0.2">
      <c r="A33" s="124" t="s">
        <v>241</v>
      </c>
      <c r="B33" s="64" t="s">
        <v>237</v>
      </c>
    </row>
    <row r="34" spans="1:2" x14ac:dyDescent="0.2">
      <c r="A34" s="124" t="s">
        <v>238</v>
      </c>
      <c r="B34" s="128">
        <v>15</v>
      </c>
    </row>
    <row r="35" spans="1:2" ht="30" x14ac:dyDescent="0.2">
      <c r="A35" s="124" t="s">
        <v>239</v>
      </c>
      <c r="B35" s="128">
        <v>50</v>
      </c>
    </row>
    <row r="36" spans="1:2" x14ac:dyDescent="0.2">
      <c r="A36" s="124" t="s">
        <v>240</v>
      </c>
      <c r="B36" s="128">
        <v>20</v>
      </c>
    </row>
    <row r="38" spans="1:2" ht="20" customHeight="1" x14ac:dyDescent="0.2">
      <c r="A38" s="169" t="s">
        <v>242</v>
      </c>
      <c r="B38" s="169"/>
    </row>
    <row r="39" spans="1:2" ht="30" x14ac:dyDescent="0.2">
      <c r="A39" s="124" t="s">
        <v>243</v>
      </c>
      <c r="B39" s="127">
        <v>20</v>
      </c>
    </row>
    <row r="40" spans="1:2" x14ac:dyDescent="0.2">
      <c r="A40" s="124" t="s">
        <v>244</v>
      </c>
      <c r="B40" s="127">
        <v>25</v>
      </c>
    </row>
    <row r="41" spans="1:2" ht="27" customHeight="1" x14ac:dyDescent="0.2">
      <c r="A41" s="172" t="s">
        <v>270</v>
      </c>
      <c r="B41" s="173"/>
    </row>
    <row r="42" spans="1:2" ht="30" x14ac:dyDescent="0.2">
      <c r="A42" s="124" t="s">
        <v>271</v>
      </c>
      <c r="B42" s="127">
        <v>25</v>
      </c>
    </row>
    <row r="43" spans="1:2" x14ac:dyDescent="0.2">
      <c r="A43" s="124" t="s">
        <v>272</v>
      </c>
      <c r="B43" s="127">
        <v>35</v>
      </c>
    </row>
    <row r="44" spans="1:2" ht="30" x14ac:dyDescent="0.2">
      <c r="A44" s="124" t="s">
        <v>264</v>
      </c>
      <c r="B44" s="127">
        <v>9.4</v>
      </c>
    </row>
    <row r="45" spans="1:2" ht="30" x14ac:dyDescent="0.2">
      <c r="A45" s="124" t="s">
        <v>245</v>
      </c>
      <c r="B45" s="127" t="s">
        <v>246</v>
      </c>
    </row>
    <row r="47" spans="1:2" ht="20" customHeight="1" x14ac:dyDescent="0.2">
      <c r="A47" s="169" t="s">
        <v>247</v>
      </c>
      <c r="B47" s="169"/>
    </row>
    <row r="48" spans="1:2" x14ac:dyDescent="0.2">
      <c r="A48" s="124" t="s">
        <v>250</v>
      </c>
      <c r="B48" s="127" t="s">
        <v>248</v>
      </c>
    </row>
    <row r="49" spans="1:2" x14ac:dyDescent="0.2">
      <c r="A49" s="124" t="s">
        <v>249</v>
      </c>
      <c r="B49" s="127">
        <v>8.82</v>
      </c>
    </row>
    <row r="51" spans="1:2" ht="20" customHeight="1" x14ac:dyDescent="0.2">
      <c r="A51" s="169" t="s">
        <v>251</v>
      </c>
      <c r="B51" s="169"/>
    </row>
    <row r="52" spans="1:2" ht="30" x14ac:dyDescent="0.2">
      <c r="A52" s="124" t="s">
        <v>252</v>
      </c>
      <c r="B52" s="128" t="s">
        <v>253</v>
      </c>
    </row>
    <row r="53" spans="1:2" ht="45" x14ac:dyDescent="0.2">
      <c r="A53" s="124" t="s">
        <v>254</v>
      </c>
      <c r="B53" s="128" t="s">
        <v>255</v>
      </c>
    </row>
    <row r="55" spans="1:2" x14ac:dyDescent="0.2">
      <c r="A55" s="169" t="s">
        <v>256</v>
      </c>
      <c r="B55" s="169"/>
    </row>
    <row r="56" spans="1:2" ht="45" x14ac:dyDescent="0.2">
      <c r="A56" s="131" t="s">
        <v>257</v>
      </c>
      <c r="B56" s="64" t="s">
        <v>258</v>
      </c>
    </row>
    <row r="58" spans="1:2" x14ac:dyDescent="0.2">
      <c r="A58" s="169" t="s">
        <v>265</v>
      </c>
      <c r="B58" s="169"/>
    </row>
    <row r="59" spans="1:2" ht="30" customHeight="1" x14ac:dyDescent="0.2">
      <c r="A59" s="170" t="s">
        <v>266</v>
      </c>
      <c r="B59" s="171"/>
    </row>
  </sheetData>
  <mergeCells count="14">
    <mergeCell ref="E7:E8"/>
    <mergeCell ref="A7:A8"/>
    <mergeCell ref="B7:B8"/>
    <mergeCell ref="C7:D7"/>
    <mergeCell ref="A41:B41"/>
    <mergeCell ref="A58:B58"/>
    <mergeCell ref="A59:B59"/>
    <mergeCell ref="A55:B55"/>
    <mergeCell ref="A19:B19"/>
    <mergeCell ref="A25:B25"/>
    <mergeCell ref="A30:B30"/>
    <mergeCell ref="A38:B38"/>
    <mergeCell ref="A47:B47"/>
    <mergeCell ref="A51:B51"/>
  </mergeCells>
  <pageMargins left="0.7" right="0.7" top="0.75" bottom="0.75" header="0.3" footer="0.3"/>
  <pageSetup paperSize="9" orientation="landscape" horizontalDpi="0" verticalDpi="0"/>
  <headerFooter>
    <oddHeader>&amp;LCCN Production cinématographique (IDCC 3097)</oddHeader>
    <oddFooter>&amp;C&amp;"Calibri (Corps),Normal"&amp;9Syndicat des Producteurs Indépendants
https://lespi.org</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9</vt:i4>
      </vt:variant>
    </vt:vector>
  </HeadingPairs>
  <TitlesOfParts>
    <vt:vector size="9" baseType="lpstr">
      <vt:lpstr>Sommaire</vt:lpstr>
      <vt:lpstr>Réalisateurs</vt:lpstr>
      <vt:lpstr>Annexe 1</vt:lpstr>
      <vt:lpstr>Annexe 2</vt:lpstr>
      <vt:lpstr>Annexe 3</vt:lpstr>
      <vt:lpstr>Annexe 3 bis</vt:lpstr>
      <vt:lpstr>Annexe 4</vt:lpstr>
      <vt:lpstr>Artistes-interprètes</vt:lpstr>
      <vt:lpstr>Artistes de complément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SPI</dc:creator>
  <cp:lastModifiedBy>SPI Syndicat des Producteurs Indépendants</cp:lastModifiedBy>
  <cp:lastPrinted>2021-12-29T17:37:15Z</cp:lastPrinted>
  <dcterms:created xsi:type="dcterms:W3CDTF">2021-12-29T13:41:56Z</dcterms:created>
  <dcterms:modified xsi:type="dcterms:W3CDTF">2024-10-29T09:31:48Z</dcterms:modified>
</cp:coreProperties>
</file>