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admin/Desktop/"/>
    </mc:Choice>
  </mc:AlternateContent>
  <xr:revisionPtr revIDLastSave="0" documentId="13_ncr:1_{95FC4622-E109-0D46-ABAD-132C5EC52781}" xr6:coauthVersionLast="47" xr6:coauthVersionMax="47" xr10:uidLastSave="{00000000-0000-0000-0000-000000000000}"/>
  <bookViews>
    <workbookView xWindow="1280" yWindow="500" windowWidth="21460" windowHeight="14040" firstSheet="4" activeTab="9" xr2:uid="{AB4F5838-C155-0E4C-B5AC-F7E4F0703B2D}"/>
  </bookViews>
  <sheets>
    <sheet name="Sommaire" sheetId="8" r:id="rId1"/>
    <sheet name="Réalisateurs" sheetId="2" r:id="rId2"/>
    <sheet name="Annexe 1" sheetId="1" r:id="rId3"/>
    <sheet name="Annexe 2" sheetId="3" r:id="rId4"/>
    <sheet name="Annexe 3 (accord 2013)" sheetId="4" r:id="rId5"/>
    <sheet name="Annexe 3 bis (accord 2013)" sheetId="5" r:id="rId6"/>
    <sheet name="Annexe 3 (accord 2019)" sheetId="9" r:id="rId7"/>
    <sheet name="Annexe 3 bis (accord 2019)" sheetId="10" r:id="rId8"/>
    <sheet name="Annexe 4" sheetId="11" r:id="rId9"/>
    <sheet name="Artistes" sheetId="12" r:id="rId10"/>
  </sheets>
  <definedNames>
    <definedName name="_xlnm._FilterDatabase" localSheetId="2" hidden="1">'Annexe 1'!$A$6:$C$109</definedName>
    <definedName name="_xlnm._FilterDatabase" localSheetId="3" hidden="1">'Annexe 2'!$A$7:$E$50</definedName>
    <definedName name="_xlnm._FilterDatabase" localSheetId="4" hidden="1">'Annexe 3 (accord 2013)'!$A$6:$E$108</definedName>
    <definedName name="_xlnm._FilterDatabase" localSheetId="6" hidden="1">'Annexe 3 (accord 2019)'!$A$6:$E$109</definedName>
    <definedName name="_xlnm._FilterDatabase" localSheetId="5" hidden="1">'Annexe 3 bis (accord 2013)'!$A$7:$F$49</definedName>
    <definedName name="_xlnm._FilterDatabase" localSheetId="7" hidden="1">'Annexe 3 bis (accord 2019)'!$A$53:$G$96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9" i="3" l="1"/>
  <c r="D13" i="3"/>
  <c r="B17" i="1"/>
  <c r="G59" i="10"/>
  <c r="E18" i="9"/>
  <c r="B18" i="9"/>
  <c r="D18" i="9"/>
  <c r="C17" i="1"/>
  <c r="F13" i="10"/>
  <c r="D13" i="10"/>
  <c r="F59" i="10"/>
  <c r="D59" i="10"/>
  <c r="E59" i="10"/>
  <c r="C18" i="9"/>
  <c r="G13" i="10"/>
  <c r="E13" i="3"/>
  <c r="E13" i="10"/>
  <c r="I8" i="11"/>
  <c r="I8" i="5"/>
  <c r="H7" i="4"/>
  <c r="H7" i="9"/>
  <c r="B8" i="2"/>
  <c r="B15" i="2"/>
  <c r="E108" i="4"/>
  <c r="B108" i="4"/>
  <c r="D108" i="4"/>
  <c r="E33" i="4"/>
  <c r="B33" i="4"/>
  <c r="E28" i="4"/>
  <c r="B28" i="4"/>
  <c r="D28" i="4"/>
  <c r="E26" i="4"/>
  <c r="E22" i="4"/>
  <c r="E21" i="4"/>
  <c r="B21" i="4"/>
  <c r="D21" i="4"/>
  <c r="E18" i="4"/>
  <c r="E17" i="4"/>
  <c r="B17" i="4"/>
  <c r="E13" i="4"/>
  <c r="B13" i="4"/>
  <c r="D13" i="4"/>
  <c r="E16" i="4"/>
  <c r="B16" i="4"/>
  <c r="D16" i="4"/>
  <c r="E14" i="4"/>
  <c r="E13" i="9"/>
  <c r="E10" i="4"/>
  <c r="E9" i="4"/>
  <c r="B9" i="4"/>
  <c r="D9" i="4"/>
  <c r="E11" i="9"/>
  <c r="E14" i="9"/>
  <c r="E17" i="9"/>
  <c r="E21" i="9"/>
  <c r="B21" i="9"/>
  <c r="D21" i="9"/>
  <c r="E24" i="9"/>
  <c r="B24" i="9"/>
  <c r="D24" i="9"/>
  <c r="E25" i="9"/>
  <c r="B25" i="9"/>
  <c r="D25" i="9"/>
  <c r="E26" i="9"/>
  <c r="B26" i="9"/>
  <c r="D26" i="9"/>
  <c r="E28" i="9"/>
  <c r="B28" i="9"/>
  <c r="D28" i="9"/>
  <c r="E29" i="9"/>
  <c r="E31" i="9"/>
  <c r="B31" i="9"/>
  <c r="D31" i="9"/>
  <c r="E32" i="9"/>
  <c r="B32" i="9"/>
  <c r="D32" i="9"/>
  <c r="E33" i="9"/>
  <c r="B33" i="9"/>
  <c r="D33" i="9"/>
  <c r="E35" i="9"/>
  <c r="E36" i="9"/>
  <c r="B36" i="9"/>
  <c r="D36" i="9"/>
  <c r="E37" i="9"/>
  <c r="B37" i="9"/>
  <c r="D37" i="9"/>
  <c r="E38" i="9"/>
  <c r="B38" i="9"/>
  <c r="D38" i="9"/>
  <c r="E39" i="9"/>
  <c r="E40" i="9"/>
  <c r="B40" i="9"/>
  <c r="D40" i="9"/>
  <c r="E41" i="9"/>
  <c r="B41" i="9"/>
  <c r="D41" i="9"/>
  <c r="E42" i="9"/>
  <c r="B42" i="9"/>
  <c r="D42" i="9"/>
  <c r="E43" i="9"/>
  <c r="E44" i="9"/>
  <c r="B44" i="9"/>
  <c r="D44" i="9"/>
  <c r="E45" i="9"/>
  <c r="B45" i="9"/>
  <c r="D45" i="9"/>
  <c r="E46" i="9"/>
  <c r="B46" i="9"/>
  <c r="D46" i="9"/>
  <c r="E47" i="9"/>
  <c r="E48" i="9"/>
  <c r="B48" i="9"/>
  <c r="D48" i="9"/>
  <c r="E49" i="9"/>
  <c r="B49" i="9"/>
  <c r="D49" i="9"/>
  <c r="E50" i="9"/>
  <c r="B50" i="9"/>
  <c r="D50" i="9"/>
  <c r="E51" i="9"/>
  <c r="E52" i="9"/>
  <c r="B52" i="9"/>
  <c r="D52" i="9"/>
  <c r="E53" i="9"/>
  <c r="B53" i="9"/>
  <c r="D53" i="9"/>
  <c r="E54" i="9"/>
  <c r="B54" i="9"/>
  <c r="D54" i="9"/>
  <c r="E55" i="9"/>
  <c r="E56" i="9"/>
  <c r="B56" i="9"/>
  <c r="D56" i="9"/>
  <c r="E57" i="9"/>
  <c r="B57" i="9"/>
  <c r="D57" i="9"/>
  <c r="E58" i="9"/>
  <c r="B58" i="9"/>
  <c r="D58" i="9"/>
  <c r="E59" i="9"/>
  <c r="E60" i="9"/>
  <c r="B60" i="9"/>
  <c r="D60" i="9"/>
  <c r="E61" i="9"/>
  <c r="B61" i="9"/>
  <c r="D61" i="9"/>
  <c r="E62" i="9"/>
  <c r="B62" i="9"/>
  <c r="D62" i="9"/>
  <c r="E63" i="9"/>
  <c r="E64" i="9"/>
  <c r="B64" i="9"/>
  <c r="D64" i="9"/>
  <c r="E65" i="9"/>
  <c r="B65" i="9"/>
  <c r="D65" i="9"/>
  <c r="E66" i="9"/>
  <c r="B66" i="9"/>
  <c r="D66" i="9"/>
  <c r="E67" i="9"/>
  <c r="E68" i="9"/>
  <c r="B68" i="9"/>
  <c r="D68" i="9"/>
  <c r="E69" i="9"/>
  <c r="B69" i="9"/>
  <c r="D69" i="9"/>
  <c r="E70" i="9"/>
  <c r="B70" i="9"/>
  <c r="D70" i="9"/>
  <c r="E71" i="9"/>
  <c r="E72" i="9"/>
  <c r="B72" i="9"/>
  <c r="D72" i="9"/>
  <c r="E73" i="9"/>
  <c r="B73" i="9"/>
  <c r="D73" i="9"/>
  <c r="E74" i="9"/>
  <c r="B74" i="9"/>
  <c r="D74" i="9"/>
  <c r="E75" i="9"/>
  <c r="E76" i="9"/>
  <c r="B76" i="9"/>
  <c r="D76" i="9"/>
  <c r="E77" i="9"/>
  <c r="E78" i="9"/>
  <c r="B78" i="9"/>
  <c r="D78" i="9"/>
  <c r="E79" i="9"/>
  <c r="E80" i="9"/>
  <c r="B80" i="9"/>
  <c r="D80" i="9"/>
  <c r="E81" i="9"/>
  <c r="B81" i="9"/>
  <c r="D81" i="9"/>
  <c r="E82" i="9"/>
  <c r="B82" i="9"/>
  <c r="D82" i="9"/>
  <c r="E83" i="9"/>
  <c r="E84" i="9"/>
  <c r="B84" i="9"/>
  <c r="D84" i="9"/>
  <c r="E85" i="9"/>
  <c r="B85" i="9"/>
  <c r="D85" i="9"/>
  <c r="E86" i="9"/>
  <c r="B86" i="9"/>
  <c r="D86" i="9"/>
  <c r="E87" i="9"/>
  <c r="E88" i="9"/>
  <c r="B88" i="9"/>
  <c r="D88" i="9"/>
  <c r="E89" i="9"/>
  <c r="B89" i="9"/>
  <c r="D89" i="9"/>
  <c r="E90" i="9"/>
  <c r="B90" i="9"/>
  <c r="D90" i="9"/>
  <c r="E91" i="9"/>
  <c r="E92" i="9"/>
  <c r="B92" i="9"/>
  <c r="D92" i="9"/>
  <c r="E93" i="9"/>
  <c r="E94" i="9"/>
  <c r="B94" i="9"/>
  <c r="E95" i="9"/>
  <c r="E96" i="9"/>
  <c r="B96" i="9"/>
  <c r="D96" i="9"/>
  <c r="E97" i="9"/>
  <c r="B97" i="9"/>
  <c r="D97" i="9"/>
  <c r="E98" i="9"/>
  <c r="B98" i="9"/>
  <c r="D98" i="9"/>
  <c r="E99" i="9"/>
  <c r="E100" i="9"/>
  <c r="B100" i="9"/>
  <c r="D100" i="9"/>
  <c r="E101" i="9"/>
  <c r="B101" i="9"/>
  <c r="D101" i="9"/>
  <c r="E102" i="9"/>
  <c r="B102" i="9"/>
  <c r="D102" i="9"/>
  <c r="E103" i="9"/>
  <c r="E104" i="9"/>
  <c r="B104" i="9"/>
  <c r="D104" i="9"/>
  <c r="E105" i="9"/>
  <c r="B105" i="9"/>
  <c r="D105" i="9"/>
  <c r="E106" i="9"/>
  <c r="B106" i="9"/>
  <c r="D106" i="9"/>
  <c r="E107" i="9"/>
  <c r="E108" i="9"/>
  <c r="B108" i="9"/>
  <c r="D108" i="9"/>
  <c r="E109" i="9"/>
  <c r="B109" i="9"/>
  <c r="D109" i="9"/>
  <c r="E7" i="9"/>
  <c r="F96" i="10"/>
  <c r="F50" i="10"/>
  <c r="F48" i="10"/>
  <c r="F94" i="10"/>
  <c r="F44" i="10"/>
  <c r="F90" i="10"/>
  <c r="F32" i="10"/>
  <c r="D32" i="10"/>
  <c r="F78" i="10"/>
  <c r="F67" i="10"/>
  <c r="F21" i="10"/>
  <c r="F65" i="10"/>
  <c r="F19" i="10"/>
  <c r="F91" i="10"/>
  <c r="F45" i="10"/>
  <c r="F92" i="10"/>
  <c r="F46" i="10"/>
  <c r="F84" i="10"/>
  <c r="F38" i="10"/>
  <c r="F77" i="10"/>
  <c r="F31" i="10"/>
  <c r="F24" i="10"/>
  <c r="F70" i="10"/>
  <c r="F49" i="10"/>
  <c r="F95" i="10"/>
  <c r="F40" i="10"/>
  <c r="F86" i="10"/>
  <c r="F83" i="10"/>
  <c r="F37" i="10"/>
  <c r="F81" i="10"/>
  <c r="F35" i="10"/>
  <c r="F79" i="10"/>
  <c r="F33" i="10"/>
  <c r="F71" i="10"/>
  <c r="F25" i="10"/>
  <c r="F68" i="10"/>
  <c r="F22" i="10"/>
  <c r="F66" i="10"/>
  <c r="F20" i="10"/>
  <c r="F17" i="10"/>
  <c r="F63" i="10"/>
  <c r="F85" i="10"/>
  <c r="F39" i="10"/>
  <c r="F36" i="10"/>
  <c r="F82" i="10"/>
  <c r="F75" i="10"/>
  <c r="F29" i="10"/>
  <c r="F73" i="10"/>
  <c r="F27" i="10"/>
  <c r="B7" i="9"/>
  <c r="D7" i="9"/>
  <c r="B14" i="9"/>
  <c r="D14" i="9"/>
  <c r="B13" i="9"/>
  <c r="D13" i="9"/>
  <c r="D94" i="9"/>
  <c r="C94" i="9"/>
  <c r="E22" i="9"/>
  <c r="B22" i="9"/>
  <c r="D22" i="9"/>
  <c r="E16" i="9"/>
  <c r="B16" i="9"/>
  <c r="D16" i="9"/>
  <c r="E10" i="9"/>
  <c r="B10" i="9"/>
  <c r="D10" i="9"/>
  <c r="E7" i="4"/>
  <c r="B7" i="4"/>
  <c r="D7" i="4"/>
  <c r="E105" i="4"/>
  <c r="B105" i="4"/>
  <c r="D105" i="4"/>
  <c r="E101" i="4"/>
  <c r="B101" i="4"/>
  <c r="D101" i="4"/>
  <c r="E97" i="4"/>
  <c r="B97" i="4"/>
  <c r="D97" i="4"/>
  <c r="E93" i="4"/>
  <c r="B93" i="4"/>
  <c r="D93" i="4"/>
  <c r="E89" i="4"/>
  <c r="B89" i="4"/>
  <c r="D89" i="4"/>
  <c r="E85" i="4"/>
  <c r="B85" i="4"/>
  <c r="D85" i="4"/>
  <c r="E81" i="4"/>
  <c r="B81" i="4"/>
  <c r="D81" i="4"/>
  <c r="E77" i="4"/>
  <c r="B77" i="4"/>
  <c r="D77" i="4"/>
  <c r="E73" i="4"/>
  <c r="B73" i="4"/>
  <c r="D73" i="4"/>
  <c r="E69" i="4"/>
  <c r="B69" i="4"/>
  <c r="D69" i="4"/>
  <c r="E65" i="4"/>
  <c r="B65" i="4"/>
  <c r="D65" i="4"/>
  <c r="E61" i="4"/>
  <c r="B61" i="4"/>
  <c r="D61" i="4"/>
  <c r="E57" i="4"/>
  <c r="B57" i="4"/>
  <c r="D57" i="4"/>
  <c r="E53" i="4"/>
  <c r="B53" i="4"/>
  <c r="D53" i="4"/>
  <c r="E49" i="4"/>
  <c r="B49" i="4"/>
  <c r="D49" i="4"/>
  <c r="E45" i="4"/>
  <c r="B45" i="4"/>
  <c r="D45" i="4"/>
  <c r="E41" i="4"/>
  <c r="B41" i="4"/>
  <c r="D41" i="4"/>
  <c r="E37" i="4"/>
  <c r="B37" i="4"/>
  <c r="D37" i="4"/>
  <c r="E29" i="4"/>
  <c r="B29" i="4"/>
  <c r="D29" i="4"/>
  <c r="E25" i="4"/>
  <c r="B25" i="4"/>
  <c r="E104" i="4"/>
  <c r="B104" i="4"/>
  <c r="D104" i="4"/>
  <c r="E100" i="4"/>
  <c r="B100" i="4"/>
  <c r="D100" i="4"/>
  <c r="E96" i="4"/>
  <c r="B96" i="4"/>
  <c r="D96" i="4"/>
  <c r="E92" i="4"/>
  <c r="B92" i="4"/>
  <c r="D92" i="4"/>
  <c r="E88" i="4"/>
  <c r="B88" i="4"/>
  <c r="D88" i="4"/>
  <c r="E84" i="4"/>
  <c r="B84" i="4"/>
  <c r="D84" i="4"/>
  <c r="E80" i="4"/>
  <c r="B80" i="4"/>
  <c r="D80" i="4"/>
  <c r="E76" i="4"/>
  <c r="B76" i="4"/>
  <c r="D76" i="4"/>
  <c r="E72" i="4"/>
  <c r="B72" i="4"/>
  <c r="D72" i="4"/>
  <c r="E68" i="4"/>
  <c r="B68" i="4"/>
  <c r="D68" i="4"/>
  <c r="E64" i="4"/>
  <c r="B64" i="4"/>
  <c r="D64" i="4"/>
  <c r="E60" i="4"/>
  <c r="B60" i="4"/>
  <c r="D60" i="4"/>
  <c r="E56" i="4"/>
  <c r="B56" i="4"/>
  <c r="D56" i="4"/>
  <c r="E52" i="4"/>
  <c r="B52" i="4"/>
  <c r="D52" i="4"/>
  <c r="E48" i="4"/>
  <c r="B48" i="4"/>
  <c r="D48" i="4"/>
  <c r="E44" i="4"/>
  <c r="B44" i="4"/>
  <c r="D44" i="4"/>
  <c r="E40" i="4"/>
  <c r="B40" i="4"/>
  <c r="D40" i="4"/>
  <c r="E36" i="4"/>
  <c r="B36" i="4"/>
  <c r="D36" i="4"/>
  <c r="E32" i="4"/>
  <c r="B32" i="4"/>
  <c r="D32" i="4"/>
  <c r="E24" i="4"/>
  <c r="B24" i="4"/>
  <c r="D24" i="4"/>
  <c r="E20" i="4"/>
  <c r="B20" i="4"/>
  <c r="D20" i="4"/>
  <c r="E12" i="4"/>
  <c r="B12" i="4"/>
  <c r="D12" i="4"/>
  <c r="E12" i="9"/>
  <c r="B12" i="9"/>
  <c r="D12" i="9"/>
  <c r="E20" i="9"/>
  <c r="B20" i="9"/>
  <c r="D20" i="9"/>
  <c r="E107" i="4"/>
  <c r="B107" i="4"/>
  <c r="E103" i="4"/>
  <c r="E99" i="4"/>
  <c r="B99" i="4"/>
  <c r="D99" i="4"/>
  <c r="E95" i="4"/>
  <c r="B95" i="4"/>
  <c r="D95" i="4"/>
  <c r="E91" i="4"/>
  <c r="B91" i="4"/>
  <c r="D91" i="4"/>
  <c r="E87" i="4"/>
  <c r="E83" i="4"/>
  <c r="B83" i="4"/>
  <c r="D83" i="4"/>
  <c r="E79" i="4"/>
  <c r="E75" i="4"/>
  <c r="B75" i="4"/>
  <c r="D75" i="4"/>
  <c r="E71" i="4"/>
  <c r="E67" i="4"/>
  <c r="B67" i="4"/>
  <c r="D67" i="4"/>
  <c r="E63" i="4"/>
  <c r="E59" i="4"/>
  <c r="B59" i="4"/>
  <c r="D59" i="4"/>
  <c r="E55" i="4"/>
  <c r="E51" i="4"/>
  <c r="B51" i="4"/>
  <c r="D51" i="4"/>
  <c r="E47" i="4"/>
  <c r="B47" i="4"/>
  <c r="D47" i="4"/>
  <c r="E43" i="4"/>
  <c r="B43" i="4"/>
  <c r="D43" i="4"/>
  <c r="E39" i="4"/>
  <c r="E35" i="4"/>
  <c r="B35" i="4"/>
  <c r="D35" i="4"/>
  <c r="E31" i="4"/>
  <c r="E27" i="4"/>
  <c r="B27" i="4"/>
  <c r="D27" i="4"/>
  <c r="E23" i="4"/>
  <c r="B23" i="4"/>
  <c r="E19" i="4"/>
  <c r="B19" i="4"/>
  <c r="D19" i="4"/>
  <c r="E15" i="4"/>
  <c r="B15" i="4"/>
  <c r="D15" i="4"/>
  <c r="E11" i="4"/>
  <c r="B11" i="4"/>
  <c r="D11" i="4"/>
  <c r="E106" i="4"/>
  <c r="E102" i="4"/>
  <c r="B102" i="4"/>
  <c r="D102" i="4"/>
  <c r="E98" i="4"/>
  <c r="B98" i="4"/>
  <c r="D98" i="4"/>
  <c r="E94" i="4"/>
  <c r="B94" i="4"/>
  <c r="D94" i="4"/>
  <c r="E90" i="4"/>
  <c r="E86" i="4"/>
  <c r="B86" i="4"/>
  <c r="D86" i="4"/>
  <c r="E82" i="4"/>
  <c r="E78" i="4"/>
  <c r="B78" i="4"/>
  <c r="D78" i="4"/>
  <c r="E74" i="4"/>
  <c r="E70" i="4"/>
  <c r="B70" i="4"/>
  <c r="D70" i="4"/>
  <c r="E66" i="4"/>
  <c r="B66" i="4"/>
  <c r="D66" i="4"/>
  <c r="E62" i="4"/>
  <c r="B62" i="4"/>
  <c r="D62" i="4"/>
  <c r="E58" i="4"/>
  <c r="B58" i="4"/>
  <c r="D58" i="4"/>
  <c r="E54" i="4"/>
  <c r="B54" i="4"/>
  <c r="D54" i="4"/>
  <c r="E50" i="4"/>
  <c r="B50" i="4"/>
  <c r="D50" i="4"/>
  <c r="E46" i="4"/>
  <c r="B46" i="4"/>
  <c r="D46" i="4"/>
  <c r="E42" i="4"/>
  <c r="E38" i="4"/>
  <c r="B38" i="4"/>
  <c r="D38" i="4"/>
  <c r="E34" i="4"/>
  <c r="B34" i="4"/>
  <c r="D34" i="4"/>
  <c r="E30" i="4"/>
  <c r="B30" i="4"/>
  <c r="D30" i="4"/>
  <c r="E9" i="9"/>
  <c r="B9" i="9"/>
  <c r="D9" i="9"/>
  <c r="E15" i="9"/>
  <c r="B15" i="9"/>
  <c r="D15" i="9"/>
  <c r="E19" i="9"/>
  <c r="B19" i="9"/>
  <c r="D19" i="9"/>
  <c r="E23" i="9"/>
  <c r="B23" i="9"/>
  <c r="D23" i="9"/>
  <c r="E27" i="9"/>
  <c r="B27" i="9"/>
  <c r="D27" i="9"/>
  <c r="E30" i="9"/>
  <c r="B30" i="9"/>
  <c r="D30" i="9"/>
  <c r="E34" i="9"/>
  <c r="B34" i="9"/>
  <c r="D34" i="9"/>
  <c r="B11" i="2"/>
  <c r="C21" i="4"/>
  <c r="C16" i="4"/>
  <c r="D25" i="4"/>
  <c r="D17" i="4"/>
  <c r="D33" i="4"/>
  <c r="D107" i="4"/>
  <c r="B103" i="4"/>
  <c r="D103" i="4"/>
  <c r="B87" i="4"/>
  <c r="D87" i="4"/>
  <c r="B79" i="4"/>
  <c r="D79" i="4"/>
  <c r="B71" i="4"/>
  <c r="D71" i="4"/>
  <c r="B63" i="4"/>
  <c r="D63" i="4"/>
  <c r="B55" i="4"/>
  <c r="D55" i="4"/>
  <c r="B39" i="4"/>
  <c r="D39" i="4"/>
  <c r="B31" i="4"/>
  <c r="D31" i="4"/>
  <c r="D23" i="4"/>
  <c r="C7" i="4"/>
  <c r="C101" i="4"/>
  <c r="C93" i="4"/>
  <c r="C85" i="4"/>
  <c r="C77" i="4"/>
  <c r="C69" i="4"/>
  <c r="C61" i="4"/>
  <c r="C53" i="4"/>
  <c r="C45" i="4"/>
  <c r="C37" i="4"/>
  <c r="C13" i="4"/>
  <c r="C9" i="4"/>
  <c r="B106" i="4"/>
  <c r="D106" i="4"/>
  <c r="B90" i="4"/>
  <c r="D90" i="4"/>
  <c r="B82" i="4"/>
  <c r="D82" i="4"/>
  <c r="B74" i="4"/>
  <c r="D74" i="4"/>
  <c r="B42" i="4"/>
  <c r="D42" i="4"/>
  <c r="B26" i="4"/>
  <c r="D26" i="4"/>
  <c r="B22" i="4"/>
  <c r="D22" i="4"/>
  <c r="B18" i="4"/>
  <c r="D18" i="4"/>
  <c r="B14" i="4"/>
  <c r="D14" i="4"/>
  <c r="B10" i="4"/>
  <c r="D10" i="4"/>
  <c r="C108" i="4"/>
  <c r="C104" i="4"/>
  <c r="C100" i="4"/>
  <c r="C92" i="4"/>
  <c r="C88" i="4"/>
  <c r="C84" i="4"/>
  <c r="C76" i="4"/>
  <c r="C72" i="4"/>
  <c r="C68" i="4"/>
  <c r="C60" i="4"/>
  <c r="C56" i="4"/>
  <c r="C52" i="4"/>
  <c r="C40" i="4"/>
  <c r="C36" i="4"/>
  <c r="C28" i="4"/>
  <c r="C12" i="4"/>
  <c r="C105" i="9"/>
  <c r="C101" i="9"/>
  <c r="C97" i="9"/>
  <c r="C89" i="9"/>
  <c r="C85" i="9"/>
  <c r="C81" i="9"/>
  <c r="B93" i="9"/>
  <c r="D93" i="9"/>
  <c r="B77" i="9"/>
  <c r="D77" i="9"/>
  <c r="B107" i="9"/>
  <c r="D107" i="9"/>
  <c r="B103" i="9"/>
  <c r="D103" i="9"/>
  <c r="B99" i="9"/>
  <c r="D99" i="9"/>
  <c r="B95" i="9"/>
  <c r="D95" i="9"/>
  <c r="B91" i="9"/>
  <c r="D91" i="9"/>
  <c r="B87" i="9"/>
  <c r="D87" i="9"/>
  <c r="B83" i="9"/>
  <c r="D83" i="9"/>
  <c r="B79" i="9"/>
  <c r="D79" i="9"/>
  <c r="B75" i="9"/>
  <c r="D75" i="9"/>
  <c r="B71" i="9"/>
  <c r="D71" i="9"/>
  <c r="B67" i="9"/>
  <c r="D67" i="9"/>
  <c r="B63" i="9"/>
  <c r="D63" i="9"/>
  <c r="B59" i="9"/>
  <c r="D59" i="9"/>
  <c r="B55" i="9"/>
  <c r="D55" i="9"/>
  <c r="B51" i="9"/>
  <c r="D51" i="9"/>
  <c r="B47" i="9"/>
  <c r="D47" i="9"/>
  <c r="B43" i="9"/>
  <c r="D43" i="9"/>
  <c r="B39" i="9"/>
  <c r="D39" i="9"/>
  <c r="B35" i="9"/>
  <c r="D35" i="9"/>
  <c r="B29" i="9"/>
  <c r="D29" i="9"/>
  <c r="B17" i="9"/>
  <c r="D17" i="9"/>
  <c r="B11" i="9"/>
  <c r="D11" i="9"/>
  <c r="C106" i="9"/>
  <c r="C102" i="9"/>
  <c r="C98" i="9"/>
  <c r="C90" i="9"/>
  <c r="C86" i="9"/>
  <c r="C82" i="9"/>
  <c r="C78" i="9"/>
  <c r="C74" i="9"/>
  <c r="C70" i="9"/>
  <c r="C66" i="9"/>
  <c r="C62" i="9"/>
  <c r="C58" i="9"/>
  <c r="C54" i="9"/>
  <c r="C50" i="9"/>
  <c r="C46" i="9"/>
  <c r="C42" i="9"/>
  <c r="C38" i="9"/>
  <c r="C32" i="9"/>
  <c r="C28" i="9"/>
  <c r="C10" i="9"/>
  <c r="C7" i="9"/>
  <c r="C73" i="9"/>
  <c r="C69" i="9"/>
  <c r="C65" i="9"/>
  <c r="C61" i="9"/>
  <c r="C57" i="9"/>
  <c r="C53" i="9"/>
  <c r="C49" i="9"/>
  <c r="C45" i="9"/>
  <c r="C41" i="9"/>
  <c r="C37" i="9"/>
  <c r="C26" i="9"/>
  <c r="C21" i="9"/>
  <c r="C9" i="9"/>
  <c r="C109" i="9"/>
  <c r="C104" i="9"/>
  <c r="C100" i="9"/>
  <c r="C96" i="9"/>
  <c r="C92" i="9"/>
  <c r="C88" i="9"/>
  <c r="C84" i="9"/>
  <c r="C80" i="9"/>
  <c r="C76" i="9"/>
  <c r="C72" i="9"/>
  <c r="C68" i="9"/>
  <c r="C64" i="9"/>
  <c r="C60" i="9"/>
  <c r="C56" i="9"/>
  <c r="C52" i="9"/>
  <c r="C48" i="9"/>
  <c r="C44" i="9"/>
  <c r="C40" i="9"/>
  <c r="C36" i="9"/>
  <c r="C24" i="9"/>
  <c r="C13" i="9"/>
  <c r="C14" i="9"/>
  <c r="C30" i="9"/>
  <c r="C65" i="4"/>
  <c r="C20" i="4"/>
  <c r="C20" i="9"/>
  <c r="C24" i="4"/>
  <c r="C44" i="4"/>
  <c r="F93" i="10"/>
  <c r="F47" i="10"/>
  <c r="F10" i="10"/>
  <c r="D10" i="10"/>
  <c r="F56" i="10"/>
  <c r="F12" i="10"/>
  <c r="F58" i="10"/>
  <c r="F28" i="10"/>
  <c r="F74" i="10"/>
  <c r="F80" i="10"/>
  <c r="F34" i="10"/>
  <c r="F88" i="10"/>
  <c r="F42" i="10"/>
  <c r="F57" i="10"/>
  <c r="F11" i="10"/>
  <c r="F55" i="10"/>
  <c r="F9" i="10"/>
  <c r="F72" i="10"/>
  <c r="F26" i="10"/>
  <c r="F87" i="10"/>
  <c r="F41" i="10"/>
  <c r="F89" i="10"/>
  <c r="F43" i="10"/>
  <c r="F64" i="10"/>
  <c r="F18" i="10"/>
  <c r="F60" i="10"/>
  <c r="F14" i="10"/>
  <c r="C12" i="9"/>
  <c r="F76" i="10"/>
  <c r="F30" i="10"/>
  <c r="F69" i="10"/>
  <c r="F23" i="10"/>
  <c r="F61" i="10"/>
  <c r="F15" i="10"/>
  <c r="F62" i="10"/>
  <c r="F16" i="10"/>
  <c r="C49" i="4"/>
  <c r="C29" i="4"/>
  <c r="C97" i="4"/>
  <c r="C81" i="4"/>
  <c r="C48" i="4"/>
  <c r="C64" i="4"/>
  <c r="C80" i="4"/>
  <c r="C96" i="4"/>
  <c r="C41" i="4"/>
  <c r="C57" i="4"/>
  <c r="C73" i="4"/>
  <c r="C89" i="4"/>
  <c r="C105" i="4"/>
  <c r="C22" i="9"/>
  <c r="C15" i="9"/>
  <c r="C22" i="4"/>
  <c r="C18" i="4"/>
  <c r="C19" i="4"/>
  <c r="C43" i="4"/>
  <c r="C59" i="4"/>
  <c r="C11" i="4"/>
  <c r="C75" i="4"/>
  <c r="C27" i="4"/>
  <c r="C91" i="4"/>
  <c r="C50" i="4"/>
  <c r="C66" i="4"/>
  <c r="C82" i="4"/>
  <c r="C38" i="4"/>
  <c r="C54" i="4"/>
  <c r="C70" i="4"/>
  <c r="C86" i="4"/>
  <c r="C102" i="4"/>
  <c r="C31" i="4"/>
  <c r="C47" i="4"/>
  <c r="C63" i="4"/>
  <c r="C79" i="4"/>
  <c r="C95" i="4"/>
  <c r="C34" i="4"/>
  <c r="C98" i="4"/>
  <c r="C10" i="4"/>
  <c r="C26" i="4"/>
  <c r="C42" i="4"/>
  <c r="C58" i="4"/>
  <c r="C74" i="4"/>
  <c r="C90" i="4"/>
  <c r="C106" i="4"/>
  <c r="C35" i="4"/>
  <c r="C51" i="4"/>
  <c r="C67" i="4"/>
  <c r="C83" i="4"/>
  <c r="C99" i="4"/>
  <c r="C14" i="4"/>
  <c r="C46" i="4"/>
  <c r="C62" i="4"/>
  <c r="C78" i="4"/>
  <c r="C94" i="4"/>
  <c r="C39" i="4"/>
  <c r="C55" i="4"/>
  <c r="C71" i="4"/>
  <c r="C87" i="4"/>
  <c r="C103" i="4"/>
  <c r="C77" i="9"/>
  <c r="C17" i="9"/>
  <c r="C93" i="9"/>
  <c r="C87" i="9"/>
  <c r="C39" i="9"/>
  <c r="C103" i="9"/>
  <c r="C55" i="9"/>
  <c r="C71" i="9"/>
  <c r="C43" i="9"/>
  <c r="C59" i="9"/>
  <c r="C75" i="9"/>
  <c r="C91" i="9"/>
  <c r="C107" i="9"/>
  <c r="C23" i="9"/>
  <c r="C47" i="9"/>
  <c r="C63" i="9"/>
  <c r="C79" i="9"/>
  <c r="C95" i="9"/>
  <c r="C11" i="9"/>
  <c r="C35" i="9"/>
  <c r="C51" i="9"/>
  <c r="C67" i="9"/>
  <c r="C83" i="9"/>
  <c r="C99" i="9"/>
  <c r="C29" i="9"/>
  <c r="B19" i="2"/>
  <c r="B22" i="2"/>
  <c r="B23" i="2"/>
  <c r="B26" i="2"/>
  <c r="B27" i="2"/>
  <c r="H12" i="11"/>
  <c r="I11" i="11"/>
  <c r="H11" i="11"/>
  <c r="J10" i="11"/>
  <c r="I10" i="11"/>
  <c r="H10" i="11"/>
  <c r="J9" i="11"/>
  <c r="I9" i="11"/>
  <c r="H9" i="11"/>
  <c r="J8" i="11"/>
  <c r="H8" i="11"/>
  <c r="B12" i="2"/>
  <c r="B16" i="2"/>
  <c r="D56" i="10"/>
  <c r="D63" i="10"/>
  <c r="D17" i="10"/>
  <c r="F28" i="5"/>
  <c r="D28" i="5"/>
  <c r="E28" i="5"/>
  <c r="D77" i="10"/>
  <c r="D31" i="10"/>
  <c r="D11" i="10"/>
  <c r="D57" i="10"/>
  <c r="D18" i="10"/>
  <c r="D64" i="10"/>
  <c r="D95" i="10"/>
  <c r="D49" i="10"/>
  <c r="D93" i="10"/>
  <c r="D47" i="10"/>
  <c r="D81" i="10"/>
  <c r="D35" i="10"/>
  <c r="D82" i="10"/>
  <c r="D36" i="10"/>
  <c r="D91" i="10"/>
  <c r="D45" i="10"/>
  <c r="D85" i="10"/>
  <c r="D39" i="10"/>
  <c r="D30" i="10"/>
  <c r="D76" i="10"/>
  <c r="D92" i="10"/>
  <c r="D46" i="10"/>
  <c r="D55" i="10"/>
  <c r="D9" i="10"/>
  <c r="D12" i="10"/>
  <c r="D58" i="10"/>
  <c r="D83" i="10"/>
  <c r="D37" i="10"/>
  <c r="D16" i="10"/>
  <c r="D62" i="10"/>
  <c r="D89" i="10"/>
  <c r="D43" i="10"/>
  <c r="D88" i="10"/>
  <c r="D42" i="10"/>
  <c r="D75" i="10"/>
  <c r="D29" i="10"/>
  <c r="D44" i="10"/>
  <c r="D90" i="10"/>
  <c r="D79" i="10"/>
  <c r="D33" i="10"/>
  <c r="D72" i="10"/>
  <c r="D26" i="10"/>
  <c r="D94" i="10"/>
  <c r="D48" i="10"/>
  <c r="D66" i="10"/>
  <c r="D20" i="10"/>
  <c r="D40" i="10"/>
  <c r="D86" i="10"/>
  <c r="D78" i="10"/>
  <c r="D24" i="10"/>
  <c r="D70" i="10"/>
  <c r="D41" i="10"/>
  <c r="D87" i="10"/>
  <c r="D34" i="10"/>
  <c r="D80" i="10"/>
  <c r="D74" i="10"/>
  <c r="D28" i="10"/>
  <c r="D73" i="10"/>
  <c r="D27" i="10"/>
  <c r="D84" i="10"/>
  <c r="D38" i="10"/>
  <c r="D71" i="10"/>
  <c r="D25" i="10"/>
  <c r="D60" i="10"/>
  <c r="D14" i="10"/>
  <c r="E8" i="4"/>
  <c r="B8" i="4"/>
  <c r="D8" i="4"/>
  <c r="E8" i="9"/>
  <c r="B8" i="9"/>
  <c r="D8" i="9"/>
  <c r="F8" i="10"/>
  <c r="F54" i="10"/>
  <c r="D54" i="10"/>
  <c r="C8" i="9"/>
  <c r="C8" i="4"/>
  <c r="D8" i="10"/>
  <c r="G29" i="10"/>
  <c r="E29" i="10"/>
  <c r="G87" i="10"/>
  <c r="E87" i="10"/>
  <c r="F85" i="5"/>
  <c r="G80" i="10"/>
  <c r="E80" i="10"/>
  <c r="F78" i="5"/>
  <c r="D78" i="5"/>
  <c r="E78" i="5"/>
  <c r="G72" i="10"/>
  <c r="E72" i="10"/>
  <c r="F70" i="5"/>
  <c r="D70" i="5"/>
  <c r="E70" i="5"/>
  <c r="G56" i="10"/>
  <c r="E56" i="10"/>
  <c r="F64" i="5"/>
  <c r="D64" i="5"/>
  <c r="E64" i="5"/>
  <c r="G35" i="10"/>
  <c r="E35" i="10"/>
  <c r="F34" i="5"/>
  <c r="D34" i="5"/>
  <c r="E34" i="5"/>
  <c r="G71" i="10"/>
  <c r="E71" i="10"/>
  <c r="F69" i="5"/>
  <c r="D69" i="5"/>
  <c r="E69" i="5"/>
  <c r="G57" i="10"/>
  <c r="E57" i="10"/>
  <c r="F55" i="5"/>
  <c r="D55" i="5"/>
  <c r="E55" i="5"/>
  <c r="G95" i="10"/>
  <c r="E95" i="10"/>
  <c r="F93" i="5"/>
  <c r="G79" i="10"/>
  <c r="E79" i="10"/>
  <c r="F77" i="5"/>
  <c r="D77" i="5"/>
  <c r="E77" i="5"/>
  <c r="G15" i="10"/>
  <c r="D15" i="10"/>
  <c r="F13" i="5"/>
  <c r="D13" i="5"/>
  <c r="G36" i="10"/>
  <c r="E36" i="10"/>
  <c r="F35" i="5"/>
  <c r="D35" i="5"/>
  <c r="E35" i="5"/>
  <c r="G8" i="10"/>
  <c r="E8" i="10"/>
  <c r="F8" i="5"/>
  <c r="D8" i="5"/>
  <c r="E8" i="5"/>
  <c r="G50" i="10"/>
  <c r="D50" i="10"/>
  <c r="F49" i="5"/>
  <c r="D49" i="5"/>
  <c r="G44" i="10"/>
  <c r="E44" i="10"/>
  <c r="F43" i="5"/>
  <c r="D43" i="5"/>
  <c r="E43" i="5"/>
  <c r="G38" i="10"/>
  <c r="E38" i="10"/>
  <c r="F37" i="5"/>
  <c r="D37" i="5"/>
  <c r="E37" i="5"/>
  <c r="G77" i="10"/>
  <c r="E77" i="10"/>
  <c r="F75" i="5"/>
  <c r="D75" i="5"/>
  <c r="E75" i="5"/>
  <c r="G20" i="10"/>
  <c r="E20" i="10"/>
  <c r="F18" i="5"/>
  <c r="D18" i="5"/>
  <c r="E18" i="5"/>
  <c r="G19" i="10"/>
  <c r="D19" i="10"/>
  <c r="F17" i="5"/>
  <c r="D17" i="5"/>
  <c r="E17" i="5"/>
  <c r="G9" i="10"/>
  <c r="E9" i="10"/>
  <c r="F9" i="5"/>
  <c r="D9" i="5"/>
  <c r="E9" i="5"/>
  <c r="G60" i="10"/>
  <c r="E60" i="10"/>
  <c r="F57" i="5"/>
  <c r="D57" i="5"/>
  <c r="E57" i="5"/>
  <c r="G42" i="10"/>
  <c r="E42" i="10"/>
  <c r="F41" i="5"/>
  <c r="D41" i="5"/>
  <c r="E41" i="5"/>
  <c r="G41" i="10"/>
  <c r="E41" i="10"/>
  <c r="F40" i="5"/>
  <c r="D40" i="5"/>
  <c r="E40" i="5"/>
  <c r="G28" i="10"/>
  <c r="E28" i="10"/>
  <c r="F27" i="5"/>
  <c r="D27" i="5"/>
  <c r="E27" i="5"/>
  <c r="G26" i="10"/>
  <c r="E26" i="10"/>
  <c r="F25" i="5"/>
  <c r="D25" i="5"/>
  <c r="E25" i="5"/>
  <c r="G40" i="10"/>
  <c r="E40" i="10"/>
  <c r="F39" i="5"/>
  <c r="D39" i="5"/>
  <c r="E39" i="5"/>
  <c r="G81" i="10"/>
  <c r="E81" i="10"/>
  <c r="F79" i="5"/>
  <c r="D79" i="5"/>
  <c r="E79" i="5"/>
  <c r="G18" i="10"/>
  <c r="E18" i="10"/>
  <c r="F16" i="5"/>
  <c r="D16" i="5"/>
  <c r="E16" i="5"/>
  <c r="G11" i="10"/>
  <c r="E11" i="10"/>
  <c r="F10" i="5"/>
  <c r="D10" i="5"/>
  <c r="E10" i="5"/>
  <c r="G83" i="10"/>
  <c r="E83" i="10"/>
  <c r="F81" i="5"/>
  <c r="G33" i="10"/>
  <c r="E33" i="10"/>
  <c r="F32" i="5"/>
  <c r="D32" i="5"/>
  <c r="E32" i="5"/>
  <c r="G85" i="10"/>
  <c r="E85" i="10"/>
  <c r="F83" i="5"/>
  <c r="D83" i="5"/>
  <c r="E83" i="5"/>
  <c r="G82" i="10"/>
  <c r="E82" i="10"/>
  <c r="F80" i="5"/>
  <c r="D80" i="5"/>
  <c r="E80" i="5"/>
  <c r="G68" i="10"/>
  <c r="D68" i="10"/>
  <c r="F66" i="5"/>
  <c r="D66" i="5"/>
  <c r="G54" i="10"/>
  <c r="E54" i="10"/>
  <c r="F53" i="5"/>
  <c r="D53" i="5"/>
  <c r="E53" i="5"/>
  <c r="G92" i="10"/>
  <c r="E92" i="10"/>
  <c r="F90" i="5"/>
  <c r="D90" i="5"/>
  <c r="E90" i="5"/>
  <c r="G90" i="10"/>
  <c r="E90" i="10"/>
  <c r="F88" i="5"/>
  <c r="D88" i="5"/>
  <c r="E88" i="5"/>
  <c r="G31" i="10"/>
  <c r="E31" i="10"/>
  <c r="F30" i="5"/>
  <c r="D30" i="5"/>
  <c r="E30" i="5"/>
  <c r="G67" i="10"/>
  <c r="D67" i="10"/>
  <c r="F65" i="5"/>
  <c r="D65" i="5"/>
  <c r="G66" i="10"/>
  <c r="E66" i="10"/>
  <c r="F63" i="5"/>
  <c r="D63" i="5"/>
  <c r="E63" i="5"/>
  <c r="G58" i="10"/>
  <c r="E58" i="10"/>
  <c r="F56" i="5"/>
  <c r="D56" i="5"/>
  <c r="E56" i="5"/>
  <c r="G55" i="10"/>
  <c r="E55" i="10"/>
  <c r="F54" i="5"/>
  <c r="D54" i="5"/>
  <c r="E54" i="5"/>
  <c r="G89" i="10"/>
  <c r="E89" i="10"/>
  <c r="F87" i="5"/>
  <c r="D87" i="5"/>
  <c r="E87" i="5"/>
  <c r="G88" i="10"/>
  <c r="E88" i="10"/>
  <c r="F86" i="5"/>
  <c r="D86" i="5"/>
  <c r="E86" i="5"/>
  <c r="G76" i="10"/>
  <c r="E76" i="10"/>
  <c r="F74" i="5"/>
  <c r="G74" i="10"/>
  <c r="E74" i="10"/>
  <c r="F72" i="5"/>
  <c r="D72" i="5"/>
  <c r="E72" i="5"/>
  <c r="G62" i="10"/>
  <c r="E62" i="10"/>
  <c r="F59" i="5"/>
  <c r="G86" i="10"/>
  <c r="E86" i="10"/>
  <c r="F84" i="5"/>
  <c r="D84" i="5"/>
  <c r="E84" i="5"/>
  <c r="G69" i="10"/>
  <c r="D69" i="10"/>
  <c r="F67" i="5"/>
  <c r="D67" i="5"/>
  <c r="G64" i="10"/>
  <c r="E64" i="10"/>
  <c r="F61" i="5"/>
  <c r="D61" i="5"/>
  <c r="E61" i="5"/>
  <c r="G93" i="10"/>
  <c r="E93" i="10"/>
  <c r="F91" i="5"/>
  <c r="D91" i="5"/>
  <c r="E91" i="5"/>
  <c r="G37" i="10"/>
  <c r="E37" i="10"/>
  <c r="F36" i="5"/>
  <c r="D36" i="5"/>
  <c r="E36" i="5"/>
  <c r="G45" i="10"/>
  <c r="E45" i="10"/>
  <c r="F44" i="5"/>
  <c r="D44" i="5"/>
  <c r="E44" i="5"/>
  <c r="G39" i="10"/>
  <c r="E39" i="10"/>
  <c r="F38" i="5"/>
  <c r="D38" i="5"/>
  <c r="E38" i="5"/>
  <c r="G27" i="10"/>
  <c r="E27" i="10"/>
  <c r="F26" i="5"/>
  <c r="D26" i="5"/>
  <c r="E26" i="5"/>
  <c r="G22" i="10"/>
  <c r="D22" i="10"/>
  <c r="F21" i="5"/>
  <c r="D21" i="5"/>
  <c r="G48" i="10"/>
  <c r="E48" i="10"/>
  <c r="F47" i="5"/>
  <c r="D47" i="5"/>
  <c r="E47" i="5"/>
  <c r="G46" i="10"/>
  <c r="E46" i="10"/>
  <c r="F45" i="5"/>
  <c r="D45" i="5"/>
  <c r="E45" i="5"/>
  <c r="G32" i="10"/>
  <c r="E32" i="10"/>
  <c r="F31" i="5"/>
  <c r="D31" i="5"/>
  <c r="E31" i="5"/>
  <c r="G24" i="10"/>
  <c r="E24" i="10"/>
  <c r="F23" i="5"/>
  <c r="D23" i="5"/>
  <c r="E23" i="5"/>
  <c r="G21" i="10"/>
  <c r="D21" i="10"/>
  <c r="F20" i="5"/>
  <c r="D20" i="5"/>
  <c r="G17" i="10"/>
  <c r="E17" i="10"/>
  <c r="F15" i="5"/>
  <c r="D15" i="5"/>
  <c r="E15" i="5"/>
  <c r="G12" i="10"/>
  <c r="E12" i="10"/>
  <c r="F11" i="5"/>
  <c r="D11" i="5"/>
  <c r="E11" i="5"/>
  <c r="G43" i="10"/>
  <c r="E43" i="10"/>
  <c r="F42" i="5"/>
  <c r="D42" i="5"/>
  <c r="E42" i="5"/>
  <c r="G34" i="10"/>
  <c r="E34" i="10"/>
  <c r="F33" i="5"/>
  <c r="D33" i="5"/>
  <c r="E33" i="5"/>
  <c r="G30" i="10"/>
  <c r="E30" i="10"/>
  <c r="F29" i="5"/>
  <c r="D29" i="5"/>
  <c r="E29" i="5"/>
  <c r="G10" i="10"/>
  <c r="E10" i="10"/>
  <c r="F19" i="5"/>
  <c r="D19" i="5"/>
  <c r="E19" i="5"/>
  <c r="G16" i="10"/>
  <c r="E16" i="10"/>
  <c r="F14" i="5"/>
  <c r="D14" i="5"/>
  <c r="E14" i="5"/>
  <c r="G25" i="10"/>
  <c r="E25" i="10"/>
  <c r="F24" i="5"/>
  <c r="D24" i="5"/>
  <c r="E24" i="5"/>
  <c r="G23" i="10"/>
  <c r="D23" i="10"/>
  <c r="F22" i="5"/>
  <c r="D22" i="5"/>
  <c r="G49" i="10"/>
  <c r="E49" i="10"/>
  <c r="F48" i="5"/>
  <c r="D48" i="5"/>
  <c r="E48" i="5"/>
  <c r="G47" i="10"/>
  <c r="E47" i="10"/>
  <c r="F46" i="5"/>
  <c r="D46" i="5"/>
  <c r="E46" i="5"/>
  <c r="G61" i="10"/>
  <c r="F58" i="5"/>
  <c r="D58" i="5"/>
  <c r="G91" i="10"/>
  <c r="E91" i="10"/>
  <c r="F89" i="5"/>
  <c r="G75" i="10"/>
  <c r="E75" i="10"/>
  <c r="F73" i="5"/>
  <c r="D73" i="5"/>
  <c r="E73" i="5"/>
  <c r="G73" i="10"/>
  <c r="E73" i="10"/>
  <c r="F71" i="5"/>
  <c r="D71" i="5"/>
  <c r="E71" i="5"/>
  <c r="G96" i="10"/>
  <c r="D96" i="10"/>
  <c r="F94" i="5"/>
  <c r="D94" i="5"/>
  <c r="G94" i="10"/>
  <c r="E94" i="10"/>
  <c r="F92" i="5"/>
  <c r="D92" i="5"/>
  <c r="E92" i="5"/>
  <c r="G84" i="10"/>
  <c r="E84" i="10"/>
  <c r="F82" i="5"/>
  <c r="D82" i="5"/>
  <c r="E82" i="5"/>
  <c r="G78" i="10"/>
  <c r="E78" i="10"/>
  <c r="F76" i="5"/>
  <c r="D76" i="5"/>
  <c r="E76" i="5"/>
  <c r="G70" i="10"/>
  <c r="E70" i="10"/>
  <c r="F68" i="5"/>
  <c r="D68" i="5"/>
  <c r="E68" i="5"/>
  <c r="G65" i="10"/>
  <c r="F62" i="5"/>
  <c r="D62" i="5"/>
  <c r="G63" i="10"/>
  <c r="E63" i="10"/>
  <c r="F60" i="5"/>
  <c r="D60" i="5"/>
  <c r="E60" i="5"/>
  <c r="G14" i="10"/>
  <c r="E14" i="10"/>
  <c r="F12" i="5"/>
  <c r="D12" i="5"/>
  <c r="E12" i="5"/>
  <c r="D74" i="5"/>
  <c r="E74" i="5"/>
  <c r="D81" i="5"/>
  <c r="E81" i="5"/>
  <c r="D61" i="10"/>
  <c r="E61" i="10"/>
  <c r="D89" i="5"/>
  <c r="E89" i="5"/>
  <c r="D59" i="5"/>
  <c r="E59" i="5"/>
  <c r="D93" i="5"/>
  <c r="E93" i="5"/>
  <c r="D85" i="5"/>
  <c r="E85" i="5"/>
  <c r="D65" i="10"/>
  <c r="E65" i="10"/>
</calcChain>
</file>

<file path=xl/sharedStrings.xml><?xml version="1.0" encoding="utf-8"?>
<sst xmlns="http://schemas.openxmlformats.org/spreadsheetml/2006/main" count="820" uniqueCount="239">
  <si>
    <t>ANNEXE 1 - Durée du travail base 39h hebdomadaires</t>
  </si>
  <si>
    <t>Salaires minima garantis sur la base de 39h : 35h au salaire horaire de base + 4h majorées à 25%</t>
  </si>
  <si>
    <t>Fonctions</t>
  </si>
  <si>
    <t>1er assistant à la distribution des rôles cinéma</t>
  </si>
  <si>
    <t>1er assistant costume cinéma</t>
  </si>
  <si>
    <t>1er assistant décorateur cinéma</t>
  </si>
  <si>
    <t>1er assistant monteur cinéma</t>
  </si>
  <si>
    <t>1er assistant opérateur cinéma</t>
  </si>
  <si>
    <t>1er assistant réalisateur cinéma</t>
  </si>
  <si>
    <t>2ème assistant décorateur cinéma</t>
  </si>
  <si>
    <t>2ème assistant monteur cinéma</t>
  </si>
  <si>
    <t>2ème assistant opérateur cinéma</t>
  </si>
  <si>
    <t>2ème assistant réalisateur cinéma</t>
  </si>
  <si>
    <t>3ème assistant décorateur cinéma</t>
  </si>
  <si>
    <t>Accessoiriste de décor cinéma</t>
  </si>
  <si>
    <t>Accessoiriste de plateau cinéma</t>
  </si>
  <si>
    <t>Administrateur adjoint comptable cinéma</t>
  </si>
  <si>
    <t>Administrateur de production cinéma</t>
  </si>
  <si>
    <t>Animatronicien cinéma</t>
  </si>
  <si>
    <t>Assistant au chargé de la figuration cinéma</t>
  </si>
  <si>
    <t>Assistant bruiteur</t>
  </si>
  <si>
    <t>Assistant comptable de production cinéma</t>
  </si>
  <si>
    <t>Assistant effets physiques cinéma</t>
  </si>
  <si>
    <t>Assistant maquilleur cinéma</t>
  </si>
  <si>
    <t>Assistant mixeur cinéma</t>
  </si>
  <si>
    <t>Assistant monteur son</t>
  </si>
  <si>
    <t>Assistant opérateur du son cinéma</t>
  </si>
  <si>
    <t>Assistant scripte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</si>
  <si>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</si>
  <si>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</si>
  <si>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</si>
  <si>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</si>
  <si>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</si>
  <si>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</si>
  <si>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</si>
  <si>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</si>
  <si>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</si>
  <si>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</si>
  <si>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</si>
  <si>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</si>
  <si>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</si>
  <si>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</si>
  <si>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</si>
  <si>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</si>
  <si>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</si>
  <si>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</si>
  <si>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</si>
  <si>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</si>
  <si>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</si>
  <si>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</si>
  <si>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</si>
  <si>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</si>
  <si>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</si>
  <si>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</si>
  <si>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</si>
  <si>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</si>
  <si>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</si>
  <si>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</si>
  <si>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</si>
  <si>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</si>
  <si>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</si>
  <si>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</si>
  <si>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</si>
  <si>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</si>
  <si>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</si>
  <si>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</si>
  <si>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</si>
  <si>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</si>
  <si>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</si>
  <si>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</si>
  <si>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</si>
  <si>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</si>
  <si>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</si>
  <si>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</si>
  <si>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</si>
  <si>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</si>
  <si>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</si>
  <si>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</si>
  <si>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</si>
  <si>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</si>
  <si>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</si>
  <si>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</si>
  <si>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</si>
  <si>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</si>
  <si>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</si>
  <si>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</si>
  <si>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</si>
  <si>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</si>
  <si>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</si>
  <si>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</si>
  <si>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</si>
  <si>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</si>
  <si>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</si>
  <si>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</si>
  <si>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</si>
  <si>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</si>
  <si>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</si>
  <si>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</si>
  <si>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</si>
  <si>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</si>
  <si>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</si>
  <si>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</si>
  <si>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</si>
  <si>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</si>
  <si>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</si>
  <si>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</si>
  <si>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 xml:space="preserve">Montant de l'indemnité repas </t>
  </si>
  <si>
    <t xml:space="preserve">Montant de l'indemnité casse croûte </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</si>
  <si>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</si>
  <si>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Contrat d'une durée &lt; 5 mois</t>
  </si>
  <si>
    <t>Salaire minimum hebdomadaire</t>
  </si>
  <si>
    <t>Contrat hors production du film</t>
  </si>
  <si>
    <t>ANNEXE 2 - Durée du travail avec équivalence (tournage uniquement)</t>
  </si>
  <si>
    <t>HEBDOMADAIRE 5 JOURS</t>
  </si>
  <si>
    <t>HEBDOMADAIRE 6 JOURS</t>
  </si>
  <si>
    <t>Heures de travail effectif</t>
  </si>
  <si>
    <t>Durée dont équivalence</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</si>
  <si>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</si>
  <si>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</si>
  <si>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</si>
  <si>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Valeur socle</t>
  </si>
  <si>
    <t>Pourcentage</t>
  </si>
  <si>
    <t>Engagement d'une semaine ou plus  - Salaire hebdomadaire</t>
  </si>
  <si>
    <t>Engagement inférieur à 5 jours consécutifs - Salaire journalier</t>
  </si>
  <si>
    <t>Engagement d'une semaine ou plus - Salaire hebdomadaire</t>
  </si>
  <si>
    <t>Annexe 1</t>
  </si>
  <si>
    <r>
      <t>Contrat d'une durée ≧ 5 mois</t>
    </r>
    <r>
      <rPr>
        <sz val="11"/>
        <color theme="0"/>
        <rFont val="Tahoma"/>
        <family val="2"/>
      </rPr>
      <t>*</t>
    </r>
  </si>
  <si>
    <t>Intéressement hebdomadaire</t>
  </si>
  <si>
    <t>Salaire minimum mensuel**</t>
  </si>
  <si>
    <t>REALISATEURS</t>
  </si>
  <si>
    <t>* Les contrats de 5 mois ou plus peuvent être suspendus en raison des impératifs de la production. La période de suspension du contrat ne donne pas lieu à rémunération seulement si elle est d'une durée égale ou supérieure à une semaine consécutive.
** Valable uniquement pour les films "annexe 1". Non applicable en annexe 3.</t>
  </si>
  <si>
    <r>
      <t xml:space="preserve">Annexe 3
</t>
    </r>
    <r>
      <rPr>
        <i/>
        <sz val="11"/>
        <color rgb="FF000000"/>
        <rFont val="Tahoma"/>
        <family val="2"/>
      </rPr>
      <t>Demande de dérogation obtenue à partir du 11 avril 2020</t>
    </r>
  </si>
  <si>
    <r>
      <rPr>
        <b/>
        <sz val="11"/>
        <color rgb="FF000000"/>
        <rFont val="Tahoma"/>
        <family val="2"/>
      </rPr>
      <t>Rappel : Les réalisateurs</t>
    </r>
    <r>
      <rPr>
        <sz val="11"/>
        <color rgb="FF000000"/>
        <rFont val="Tahoma"/>
        <family val="2"/>
      </rPr>
      <t xml:space="preserve"> </t>
    </r>
    <r>
      <rPr>
        <b/>
        <sz val="11"/>
        <color rgb="FF000000"/>
        <rFont val="Tahoma"/>
        <family val="2"/>
      </rPr>
      <t>ont la qualité de cadre dirigeant</t>
    </r>
    <r>
      <rPr>
        <sz val="11"/>
        <color rgb="FF000000"/>
        <rFont val="Tahoma"/>
        <family val="2"/>
      </rPr>
      <t xml:space="preserve"> : compte-tenu des responsabilités importantes qui leur sont confiées dans l'organisation générale et la bonne marche de la production pour laquelle ils sont engagés, ils ont vocation à conclure avec l'employeur une convention de forfait à temps plein sans référence horaire. Celle-ci doit expressément figurer dans leur contrat de travail.
Pour les cadres dirigeants soumis à une convention de forfait sans référence horaire (art. L3111-2 du code du travail) : 
- ne sont pas applicables : les dispositions relatives au repos quotidien, au repos hebdomadaire, aux durées maximales de travail, au contrôle de la durée du travail, aux heures supplémentaires, aux jours fériés et au travail de nuit.
- sont applicables : les dispositions relatives aux congés payés, aux congés non rémunérés, aux congés pour événements familiaux, au repos obligatoire des femmes en couches, à la médecine du travail, à l'hygiène, la sécurité et les conditions de travail.</t>
    </r>
  </si>
  <si>
    <t>Salaires minima des réalisateurs</t>
  </si>
  <si>
    <t>Salaires minima des techniciens en annexe 1 (39h)</t>
  </si>
  <si>
    <t>Salaires minima des techniciens en annexe 2  (équivalence - tournage uniquement)</t>
  </si>
  <si>
    <t>Salaires minima des techniciens en annexe 3 (39h) pour les demandes de dérogation obtenues jusqu'au 10 avril 2020</t>
  </si>
  <si>
    <t>Salaires minima des techniciens en annexe 3 bis (équivalence - tournage uniquement) pour les demandes de dérogation obtenues jusqu'au 10 avril 2020</t>
  </si>
  <si>
    <t>Salaires minima des techniciens en annexe 3 (39h) pour les demandes de dérogation obtenues à compter du 11 avril 2020</t>
  </si>
  <si>
    <t>Salaires minima des techniciens en annexe 3 bis (équivalence - tournage uniquement) pour les demandes de dérogation obtenues à compter du 11 avril 2020</t>
  </si>
  <si>
    <t>Classification</t>
  </si>
  <si>
    <t>Niveau</t>
  </si>
  <si>
    <t>Qualification</t>
  </si>
  <si>
    <t>Salaire minimum mensuel - Base</t>
  </si>
  <si>
    <t>Complément autonomie</t>
  </si>
  <si>
    <t>Complément technicité</t>
  </si>
  <si>
    <t>Complément responsabilité</t>
  </si>
  <si>
    <t>Salaire minimum mensuel - 1 complément</t>
  </si>
  <si>
    <t>Salaire minimum mensuel - 2 compléments</t>
  </si>
  <si>
    <t>Salaire minimum mensuel - 3 compléments</t>
  </si>
  <si>
    <t>Cadre supérieur</t>
  </si>
  <si>
    <t>Niveau I ou expérience équivalente</t>
  </si>
  <si>
    <t>Hors niveau</t>
  </si>
  <si>
    <t>Cadre A</t>
  </si>
  <si>
    <t>Niveau II ou expérience équivalente</t>
  </si>
  <si>
    <t>Cadre B</t>
  </si>
  <si>
    <t>Niveau III ou expérience équivalente</t>
  </si>
  <si>
    <t>Agent de maîtrise</t>
  </si>
  <si>
    <t>Niveau IV ou expérience équivalente</t>
  </si>
  <si>
    <t>Employé(e) A</t>
  </si>
  <si>
    <t>Niveau V ou expérience équivalente</t>
  </si>
  <si>
    <t>Employé(e) B</t>
  </si>
  <si>
    <t>Pas de diplôme ou expérience nécessaire</t>
  </si>
  <si>
    <t>ANNEXE 4 B - Exemples d'emplois repères</t>
  </si>
  <si>
    <t>Directeur général</t>
  </si>
  <si>
    <t>Directeur administratif</t>
  </si>
  <si>
    <t>Directeur financier</t>
  </si>
  <si>
    <t>Contrôleur de gestion</t>
  </si>
  <si>
    <t>Chef comptable</t>
  </si>
  <si>
    <t>Chargé administratif</t>
  </si>
  <si>
    <t>Comptable</t>
  </si>
  <si>
    <t>Directeur juridique</t>
  </si>
  <si>
    <t>Juriste</t>
  </si>
  <si>
    <t>Assistant juridique</t>
  </si>
  <si>
    <t>Directeur des ressources humaines</t>
  </si>
  <si>
    <t>Assistant RH</t>
  </si>
  <si>
    <t>Directeur des moyens généraux</t>
  </si>
  <si>
    <t>Responsable informatique</t>
  </si>
  <si>
    <t xml:space="preserve">Agent d'accueil </t>
  </si>
  <si>
    <t>Standardiste</t>
  </si>
  <si>
    <t>Coursier</t>
  </si>
  <si>
    <t>Gardien</t>
  </si>
  <si>
    <t>Directeur Marketing</t>
  </si>
  <si>
    <t>Assistant Marketing</t>
  </si>
  <si>
    <t>Producteur exécutif</t>
  </si>
  <si>
    <t>Responsable du développement</t>
  </si>
  <si>
    <t xml:space="preserve">Responsable de ligne éditoriale </t>
  </si>
  <si>
    <t>Chargé des lignes éditoriales et du développement</t>
  </si>
  <si>
    <t>Directeur des productions</t>
  </si>
  <si>
    <t>Chargé des productions</t>
  </si>
  <si>
    <t>Chargé(e) des post-productions</t>
  </si>
  <si>
    <t>Assistant des productions</t>
  </si>
  <si>
    <t>Secrétaire</t>
  </si>
  <si>
    <t>Employé administratif</t>
  </si>
  <si>
    <t>FILMS DE LONG-METRAGE</t>
  </si>
  <si>
    <t>TOURNAGE</t>
  </si>
  <si>
    <t>Journée (8 heures)</t>
  </si>
  <si>
    <t>Semaine 5 jours</t>
  </si>
  <si>
    <t>Semaine 6 jours</t>
  </si>
  <si>
    <t>REPETITIONS</t>
  </si>
  <si>
    <t>Artistes chorégraphiques, lyriques et de cirque, musiciens</t>
  </si>
  <si>
    <t>Service 3h</t>
  </si>
  <si>
    <t>Service 2 x 3h</t>
  </si>
  <si>
    <t>Autres artistes (acteurs…)</t>
  </si>
  <si>
    <t>Service 4h</t>
  </si>
  <si>
    <t>Service 2 x 4h</t>
  </si>
  <si>
    <t>La rémunération au titre de l'article L. 212-4 alinéa 2 du code de la propriété intellectuelle pour l'exploitation de la prestation représente 33% du montant des minima indiqués ci-dessus (hors indemnité HMC de 16,73€ par jour).</t>
  </si>
  <si>
    <t>FILMS DE COURT-METRAGE</t>
  </si>
  <si>
    <t>Journée</t>
  </si>
  <si>
    <t>La rémunération au titre de l'article L. 212-4 alinéa 2 du code de la propriété intellectuelle pour l'exploitation de la prestation représente 20% du montant des minima indiqués ci-dessus.</t>
  </si>
  <si>
    <t>ARTISTES INTERPRETES</t>
  </si>
  <si>
    <t>ACTEURS DE COMPLEMENT</t>
  </si>
  <si>
    <t>SOMMAIRE</t>
  </si>
  <si>
    <t>ANNEXE 4 A - Salaires minima mensuels</t>
  </si>
  <si>
    <t>Salaires minima des salariés permanents</t>
  </si>
  <si>
    <t>Salaires minima des artistes-interprètes et des acteurs de complément</t>
  </si>
  <si>
    <t>Salaire minimum garanti 2022</t>
  </si>
  <si>
    <t>Taux horaire 2022</t>
  </si>
  <si>
    <t>Montant intéressement 2022</t>
  </si>
  <si>
    <t>Salaire de référence 2022</t>
  </si>
  <si>
    <r>
      <t xml:space="preserve">Annexe 3
</t>
    </r>
    <r>
      <rPr>
        <i/>
        <sz val="11"/>
        <color rgb="FF000000"/>
        <rFont val="Tahoma"/>
        <family val="2"/>
      </rPr>
      <t>Demande de dérogation obtenue avant le 11 avril 2020</t>
    </r>
  </si>
  <si>
    <t>Rémunération au cachet - Chapitre X  du Titre II</t>
  </si>
  <si>
    <t>Salaire minimum garanti</t>
  </si>
  <si>
    <t>Taux horaire</t>
  </si>
  <si>
    <t>Montant intéressement</t>
  </si>
  <si>
    <t>Salaire de référence</t>
  </si>
  <si>
    <r>
      <rPr>
        <b/>
        <sz val="11"/>
        <color theme="1"/>
        <rFont val="Tahoma"/>
        <family val="2"/>
      </rPr>
      <t>Rappel :</t>
    </r>
    <r>
      <rPr>
        <sz val="11"/>
        <color theme="1"/>
        <rFont val="Tahoma"/>
        <family val="2"/>
      </rPr>
      <t xml:space="preserve"> Le salaire annuel d'un salarié ne saurait être inférieur à douze fois le salaire minimum mensuel « hors complément » de sa catégorie augmenté d'un demi-mois du salaire minimum conventionnel « hors complément » prévu pour les employés B de niveau 6 (art. VI.2 du Titre IV).</t>
    </r>
  </si>
  <si>
    <r>
      <t xml:space="preserve">ANNEXE 3 - Durée du travail base 39h hebdomadaires
</t>
    </r>
    <r>
      <rPr>
        <b/>
        <i/>
        <sz val="14"/>
        <color rgb="FF000000"/>
        <rFont val="Tahoma"/>
        <family val="2"/>
      </rPr>
      <t>Film</t>
    </r>
    <r>
      <rPr>
        <b/>
        <i/>
        <sz val="14"/>
        <rFont val="Tahoma"/>
        <family val="2"/>
      </rPr>
      <t xml:space="preserve">s ayant obtenus la demande de dérogation </t>
    </r>
    <r>
      <rPr>
        <b/>
        <i/>
        <sz val="14"/>
        <color rgb="FFFF0000"/>
        <rFont val="Tahoma"/>
        <family val="2"/>
      </rPr>
      <t>jusqu'au 10 avril 2020</t>
    </r>
  </si>
  <si>
    <r>
      <t xml:space="preserve">ANNEXE 3 BIS - Durée du travail avec équivalence (tournage)
</t>
    </r>
    <r>
      <rPr>
        <b/>
        <i/>
        <sz val="14"/>
        <color rgb="FFFF0000"/>
        <rFont val="Tahoma"/>
        <family val="2"/>
      </rPr>
      <t>Films ayant obtenus la demande de dérogation jusqu'au 10 avril 2020</t>
    </r>
  </si>
  <si>
    <r>
      <t xml:space="preserve">ANNEXE 3 - Durée du travail base 39h hebdomadaires
</t>
    </r>
    <r>
      <rPr>
        <b/>
        <i/>
        <sz val="14"/>
        <color rgb="FFFF0000"/>
        <rFont val="Tahoma"/>
        <family val="2"/>
      </rPr>
      <t>Films ayant obtenus la demande de dérogation après le 10 avril 2020</t>
    </r>
  </si>
  <si>
    <r>
      <t xml:space="preserve">ANNEXE 3 BIS - Durée du travail avec équivalence (tournage)
</t>
    </r>
    <r>
      <rPr>
        <b/>
        <i/>
        <sz val="14"/>
        <color rgb="FFFF0000"/>
        <rFont val="Tahoma"/>
        <family val="2"/>
      </rPr>
      <t>Films ayant obtenus la demande de dérogation à compter du 11 avril 2020</t>
    </r>
  </si>
  <si>
    <t>Accord relatif au Titre II du 25 février 2022 étendu par arrêté du 20 juin 2022 (JORF 8 juillet 2022)</t>
  </si>
  <si>
    <t>Accord relatif au Titre III du 20 décembre 2021 étendu par arrêté du 20 juin 2022 (JORF 8 juillet 2022)</t>
  </si>
  <si>
    <t>Accord relatif au Titre IV (août 2022) applicable aux adhérents SPI / UPC / API - Salaires minima applicables au 1er septembre 2022</t>
  </si>
  <si>
    <t>2ème assistant opérateur du son cinéma*</t>
  </si>
  <si>
    <t>1er assistant opérateur du son cinéma*</t>
  </si>
  <si>
    <t xml:space="preserve">* Il n'est pas encore possible de déclarer les fonctions de 1er et 2ème assistant opérateur du son cinéma auprès de Pôle emploi. Un décret ministériel modifiant la liste des fonctions de l'annexe 8 du règlement général d'assurance chômage doit être publié (en attente). </t>
  </si>
  <si>
    <t>Impact de la hausse du SMIC au 1er janvier 2023</t>
  </si>
  <si>
    <r>
      <t xml:space="preserve">L'extension de l'avenant du 1er juillet 2013 relatif à la mise en place d'un titre III relatif aux salariés de l'équipe artistique, qui prévoyait des barèmes de salaires minima garantis aux acteurs de complément par l'annexe III.2 au sous-titre II du titre III de la convention collective, a été annulée par l'arrêt du Conseil d'Etat du 15 mars 2017, au motif que la différence de traitement instituée en fonction du lieu de tournage ne repose pas sur des raisons objectives pertinentes. De ce fait, à compter du jour où la décision du Conseil d'Etat a été rendue, les employeurs de la branche ne sont plus tenus d'appliquer les dispositions de l'annexe III.2 du sous-titre II du titre III de la convention collective. L'application des barèmes de 2013 relève du choix du producteur.
A compter du 15 mars 2017, le salaire minimum applicable aux acteurs de complément de la production cinématographique est donc le SMIC, </t>
    </r>
    <r>
      <rPr>
        <sz val="12"/>
        <color rgb="FFFF0000"/>
        <rFont val="Calibri (Corps)"/>
      </rPr>
      <t>soit 11,27 € bruts par heure au 1er janvier 2023.</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</si>
</sst>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_);[Red]\(#,##0.00\ &quot;€&quot;\)"/>
    <numFmt numFmtId="164" formatCode="#,##0.00\ &quot;€&quot;"/>
    <numFmt numFmtId="165" formatCode="0.000"/>
  </numFmts>
  <fonts count="27" x14ac:knownFonts="1">
    <font>
      <sz val="12"/>
      <color theme="1"/>
      <name val="Calibri"/>
      <family val="2"/>
      <scheme val="minor"/>
    </font>
    <font>
      <sz val="11"/>
      <color rgb="FF000000"/>
      <name val="Tahoma"/>
      <family val="2"/>
    </font>
    <font>
      <b/>
      <sz val="16"/>
      <color rgb="FF000000"/>
      <name val="Tahoma"/>
      <family val="2"/>
    </font>
    <font>
      <i/>
      <sz val="11"/>
      <color rgb="FF000000"/>
      <name val="Tahoma"/>
      <family val="2"/>
    </font>
    <font>
      <b/>
      <sz val="11"/>
      <color rgb="FF000000"/>
      <name val="Tahoma"/>
      <family val="2"/>
    </font>
    <font>
      <sz val="12"/>
      <color theme="1"/>
      <name val="Calibri"/>
      <family val="2"/>
    </font>
    <font>
      <i/>
      <sz val="10"/>
      <color rgb="FF000000"/>
      <name val="Tahoma"/>
      <family val="2"/>
    </font>
    <font>
      <b/>
      <sz val="11"/>
      <color theme="0"/>
      <name val="Tahoma"/>
      <family val="2"/>
    </font>
    <font>
      <i/>
      <sz val="8"/>
      <color rgb="FF000000"/>
      <name val="Tahoma"/>
      <family val="2"/>
    </font>
    <font>
      <sz val="12"/>
      <color theme="1"/>
      <name val="Calibri"/>
      <family val="2"/>
      <scheme val="minor"/>
    </font>
    <font>
      <sz val="11"/>
      <color theme="0"/>
      <name val="Tahoma"/>
      <family val="2"/>
    </font>
    <font>
      <u/>
      <sz val="12"/>
      <color theme="10"/>
      <name val="Calibri"/>
      <family val="2"/>
      <scheme val="minor"/>
    </font>
    <font>
      <sz val="11"/>
      <color theme="1"/>
      <name val="Tahoma"/>
      <family val="2"/>
    </font>
    <font>
      <b/>
      <sz val="16"/>
      <color theme="1"/>
      <name val="Tahoma"/>
      <family val="2"/>
    </font>
    <font>
      <sz val="11"/>
      <color rgb="FFFF0000"/>
      <name val="Tahoma"/>
      <family val="2"/>
    </font>
    <font>
      <b/>
      <sz val="11"/>
      <color theme="1"/>
      <name val="Tahoma"/>
      <family val="2"/>
    </font>
    <font>
      <sz val="12"/>
      <color rgb="FFFF0000"/>
      <name val="Calibri (Corps)"/>
    </font>
    <font>
      <b/>
      <sz val="12"/>
      <color theme="0"/>
      <name val="Tahoma"/>
      <family val="2"/>
    </font>
    <font>
      <sz val="11"/>
      <name val="Tahoma"/>
      <family val="2"/>
    </font>
    <font>
      <sz val="12"/>
      <name val="Calibri"/>
      <family val="2"/>
      <scheme val="minor"/>
    </font>
    <font>
      <b/>
      <sz val="16"/>
      <name val="Tahoma"/>
      <family val="2"/>
    </font>
    <font>
      <b/>
      <i/>
      <sz val="14"/>
      <name val="Tahoma"/>
      <family val="2"/>
    </font>
    <font>
      <b/>
      <i/>
      <sz val="14"/>
      <color rgb="FF000000"/>
      <name val="Tahoma"/>
      <family val="2"/>
    </font>
    <font>
      <b/>
      <i/>
      <sz val="14"/>
      <color rgb="FFFF0000"/>
      <name val="Tahoma"/>
      <family val="2"/>
    </font>
    <font>
      <sz val="11"/>
      <color theme="1"/>
      <name val="Calibri"/>
      <family val="2"/>
      <scheme val="minor"/>
    </font>
    <font>
      <b/>
      <sz val="11"/>
      <name val="Tahoma"/>
      <family val="2"/>
    </font>
    <font>
      <b/>
      <sz val="11"/>
      <color rgb="FFFF0000"/>
      <name val="Tahoma"/>
      <family val="2"/>
    </font>
  </fonts>
  <fills count="9">
    <fill>
      <patternFill patternType="none"/>
    </fill>
    <fill>
      <patternFill patternType="gray125"/>
    </fill>
    <fill>
      <patternFill patternType="solid">
        <fgColor rgb="FF5B9BD5"/>
        <bgColor rgb="FF000000"/>
      </patternFill>
    </fill>
    <fill>
      <patternFill patternType="solid">
        <fgColor rgb="FFDDEBF7"/>
        <bgColor rgb="FF000000"/>
      </patternFill>
    </fill>
    <fill>
      <patternFill patternType="solid">
        <fgColor theme="8" tint="0.79998168889431442"/>
        <bgColor indexed="64"/>
      </patternFill>
    </fill>
    <fill>
      <patternFill patternType="solid">
        <fgColor theme="8"/>
        <bgColor indexed="64"/>
      </patternFill>
    </fill>
    <fill>
      <patternFill patternType="solid">
        <fgColor theme="0"/>
        <bgColor rgb="FF000000"/>
      </patternFill>
    </fill>
    <fill>
      <patternFill patternType="solid">
        <fgColor theme="0"/>
        <bgColor indexed="64"/>
      </patternFill>
    </fill>
    <fill>
      <patternFill patternType="solid">
        <fgColor theme="8" tint="0.79998168889431442"/>
        <bgColor rgb="FF000000"/>
      </patternFill>
    </fill>
  </fills>
  <borders count="30">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248">
    <xf numFmtId="0" fontId="0" fillId="0" borderId="0" xfId="0"/>
    <xf numFmtId="0" fontId="1" fillId="0" borderId="0" xfId="0" applyFont="1"/>
    <xf numFmtId="0" fontId="2" fillId="0" borderId="0" xfId="0" applyFont="1" applyAlignment="1">
      <alignment vertical="center"/>
    </xf>
    <xf numFmtId="0" fontId="3" fillId="0" borderId="0" xfId="0" applyFont="1"/>
    <xf numFmtId="49" fontId="1" fillId="3" borderId="3" xfId="0" applyNumberFormat="1" applyFont="1" applyFill="1" applyBorder="1"/>
    <xf numFmtId="49" fontId="1" fillId="0" borderId="3" xfId="0" applyNumberFormat="1" applyFont="1" applyBorder="1"/>
    <xf numFmtId="164" fontId="1" fillId="0" borderId="4" xfId="0" applyNumberFormat="1" applyFont="1" applyBorder="1" applyAlignment="1">
      <alignment horizontal="center" vertical="center"/>
    </xf>
    <xf numFmtId="49" fontId="1" fillId="3" borderId="5" xfId="0" applyNumberFormat="1" applyFont="1" applyFill="1" applyBorder="1"/>
    <xf numFmtId="49" fontId="4" fillId="0" borderId="0" xfId="0" applyNumberFormat="1" applyFont="1" applyAlignment="1">
      <alignment horizontal="left"/>
    </xf>
    <xf numFmtId="164" fontId="1" fillId="0" borderId="0" xfId="0" applyNumberFormat="1" applyFont="1" applyAlignment="1">
      <alignment horizontal="center"/>
    </xf>
    <xf numFmtId="0" fontId="5" fillId="0" borderId="0" xfId="0" applyFont="1"/>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4" fillId="2" borderId="3" xfId="0" applyFont="1" applyFill="1" applyBorder="1" applyAlignment="1">
      <alignment horizontal="left" vertical="center"/>
    </xf>
    <xf numFmtId="0" fontId="4" fillId="2" borderId="2"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1" fillId="0" borderId="3" xfId="0" applyFont="1" applyBorder="1"/>
    <xf numFmtId="1" fontId="1" fillId="0" borderId="4" xfId="0" applyNumberFormat="1" applyFont="1" applyBorder="1" applyAlignment="1">
      <alignment horizontal="center"/>
    </xf>
    <xf numFmtId="164" fontId="1" fillId="0" borderId="4" xfId="0" applyNumberFormat="1" applyFont="1" applyBorder="1" applyAlignment="1">
      <alignment horizontal="center"/>
    </xf>
    <xf numFmtId="164" fontId="1" fillId="0" borderId="11" xfId="0" applyNumberFormat="1" applyFont="1" applyBorder="1" applyAlignment="1">
      <alignment horizontal="center"/>
    </xf>
    <xf numFmtId="0" fontId="1" fillId="0" borderId="4" xfId="0" applyFont="1" applyBorder="1" applyAlignment="1">
      <alignment horizontal="center" vertical="center" wrapText="1"/>
    </xf>
    <xf numFmtId="0" fontId="1" fillId="3" borderId="3" xfId="0" applyFont="1" applyFill="1" applyBorder="1"/>
    <xf numFmtId="1" fontId="1"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0" fontId="1" fillId="3" borderId="4" xfId="0" applyFont="1" applyFill="1" applyBorder="1" applyAlignment="1">
      <alignment horizontal="center"/>
    </xf>
    <xf numFmtId="0" fontId="1" fillId="0" borderId="4" xfId="0" applyFont="1" applyBorder="1" applyAlignment="1">
      <alignment horizontal="center"/>
    </xf>
    <xf numFmtId="0" fontId="1" fillId="0" borderId="12" xfId="0" applyFont="1" applyBorder="1"/>
    <xf numFmtId="1" fontId="1" fillId="0" borderId="13" xfId="0" applyNumberFormat="1" applyFont="1" applyBorder="1" applyAlignment="1">
      <alignment horizontal="center"/>
    </xf>
    <xf numFmtId="0" fontId="1" fillId="3" borderId="5" xfId="0" applyFont="1" applyFill="1" applyBorder="1"/>
    <xf numFmtId="1"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
    </xf>
    <xf numFmtId="0" fontId="8" fillId="0" borderId="0" xfId="0" applyFont="1"/>
    <xf numFmtId="0" fontId="4" fillId="0" borderId="0" xfId="0" applyFont="1" applyAlignment="1">
      <alignment horizontal="left"/>
    </xf>
    <xf numFmtId="0" fontId="4" fillId="2" borderId="15" xfId="0" applyFont="1" applyFill="1" applyBorder="1" applyAlignment="1">
      <alignment horizontal="left" vertical="center"/>
    </xf>
    <xf numFmtId="4"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0" borderId="3" xfId="0" applyNumberFormat="1" applyFon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1" fillId="3" borderId="3" xfId="0" applyNumberFormat="1" applyFont="1" applyFill="1" applyBorder="1" applyAlignment="1">
      <alignment vertical="center"/>
    </xf>
    <xf numFmtId="49" fontId="1" fillId="0" borderId="3" xfId="0" applyNumberFormat="1" applyFont="1" applyBorder="1" applyAlignment="1">
      <alignment vertical="center"/>
    </xf>
    <xf numFmtId="49" fontId="1" fillId="0" borderId="3" xfId="0" applyNumberFormat="1" applyFont="1" applyBorder="1" applyAlignment="1">
      <alignment vertical="center" wrapText="1"/>
    </xf>
    <xf numFmtId="49" fontId="1" fillId="3" borderId="5" xfId="0" applyNumberFormat="1" applyFont="1" applyFill="1" applyBorder="1" applyAlignment="1">
      <alignment vertical="center"/>
    </xf>
    <xf numFmtId="164" fontId="1" fillId="0" borderId="0" xfId="0" applyNumberFormat="1" applyFont="1" applyAlignment="1">
      <alignment vertical="center"/>
    </xf>
    <xf numFmtId="49" fontId="4" fillId="0" borderId="0" xfId="0" applyNumberFormat="1" applyFont="1" applyAlignment="1">
      <alignment horizontal="left" vertical="center"/>
    </xf>
    <xf numFmtId="164" fontId="1" fillId="4" borderId="11" xfId="0" applyNumberFormat="1" applyFont="1" applyFill="1" applyBorder="1" applyAlignment="1">
      <alignment horizontal="center"/>
    </xf>
    <xf numFmtId="164" fontId="1" fillId="4" borderId="14" xfId="0" applyNumberFormat="1" applyFont="1" applyFill="1" applyBorder="1" applyAlignment="1">
      <alignment horizontal="center"/>
    </xf>
    <xf numFmtId="0" fontId="4" fillId="2" borderId="4" xfId="0" applyFont="1" applyFill="1" applyBorder="1" applyAlignment="1">
      <alignment horizontal="center" vertical="center" wrapText="1"/>
    </xf>
    <xf numFmtId="165" fontId="4" fillId="2" borderId="16" xfId="0" applyNumberFormat="1" applyFont="1" applyFill="1" applyBorder="1" applyAlignment="1">
      <alignment horizontal="center" vertical="center" wrapText="1"/>
    </xf>
    <xf numFmtId="164" fontId="1" fillId="4" borderId="4" xfId="0" applyNumberFormat="1" applyFont="1" applyFill="1" applyBorder="1" applyAlignment="1">
      <alignment horizontal="center"/>
    </xf>
    <xf numFmtId="164" fontId="1" fillId="4" borderId="6" xfId="0" applyNumberFormat="1" applyFont="1" applyFill="1" applyBorder="1" applyAlignment="1">
      <alignment horizontal="center"/>
    </xf>
    <xf numFmtId="0" fontId="5" fillId="0" borderId="0" xfId="0" applyFont="1" applyAlignment="1">
      <alignment horizontal="left" vertical="center"/>
    </xf>
    <xf numFmtId="49" fontId="1" fillId="0" borderId="3" xfId="0" applyNumberFormat="1" applyFont="1" applyBorder="1" applyAlignment="1">
      <alignment horizontal="left" vertical="center"/>
    </xf>
    <xf numFmtId="164" fontId="1" fillId="0" borderId="11" xfId="0" applyNumberFormat="1" applyFont="1" applyBorder="1" applyAlignment="1">
      <alignment horizontal="center" vertical="center"/>
    </xf>
    <xf numFmtId="164" fontId="1" fillId="0" borderId="11" xfId="0" applyNumberFormat="1"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8" fontId="1" fillId="0" borderId="11"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4" fillId="2" borderId="18" xfId="0" applyFont="1" applyFill="1" applyBorder="1" applyAlignment="1">
      <alignment horizontal="center" vertical="center" wrapText="1"/>
    </xf>
    <xf numFmtId="0" fontId="1" fillId="0" borderId="1" xfId="0" applyFont="1" applyBorder="1" applyAlignment="1">
      <alignment vertical="center"/>
    </xf>
    <xf numFmtId="165" fontId="1" fillId="0" borderId="0" xfId="0" applyNumberFormat="1" applyFont="1" applyAlignment="1">
      <alignment vertical="center"/>
    </xf>
    <xf numFmtId="0" fontId="6" fillId="0" borderId="0" xfId="0" applyFont="1" applyAlignment="1">
      <alignment vertical="center"/>
    </xf>
    <xf numFmtId="1" fontId="1" fillId="0" borderId="2" xfId="0" applyNumberFormat="1" applyFont="1" applyBorder="1" applyAlignment="1">
      <alignment horizontal="center" vertical="center"/>
    </xf>
    <xf numFmtId="9" fontId="0" fillId="0" borderId="0" xfId="1" applyFont="1" applyAlignment="1">
      <alignment vertical="center"/>
    </xf>
    <xf numFmtId="0" fontId="1" fillId="3" borderId="1" xfId="0" applyFont="1" applyFill="1" applyBorder="1" applyAlignment="1">
      <alignment vertical="center"/>
    </xf>
    <xf numFmtId="1" fontId="1" fillId="3" borderId="2"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1" fillId="0" borderId="3" xfId="0" applyFont="1" applyBorder="1" applyAlignment="1">
      <alignment vertical="center"/>
    </xf>
    <xf numFmtId="1" fontId="1" fillId="0" borderId="4" xfId="0" applyNumberFormat="1" applyFont="1" applyBorder="1" applyAlignment="1">
      <alignment horizontal="center" vertical="center"/>
    </xf>
    <xf numFmtId="0" fontId="1" fillId="3" borderId="3" xfId="0" applyFont="1" applyFill="1" applyBorder="1" applyAlignment="1">
      <alignment vertical="center"/>
    </xf>
    <xf numFmtId="1" fontId="1" fillId="3" borderId="4" xfId="0" applyNumberFormat="1" applyFont="1" applyFill="1" applyBorder="1" applyAlignment="1">
      <alignment horizontal="center" vertical="center"/>
    </xf>
    <xf numFmtId="0" fontId="1" fillId="3" borderId="5" xfId="0" applyFont="1" applyFill="1" applyBorder="1" applyAlignment="1">
      <alignment vertical="center"/>
    </xf>
    <xf numFmtId="1" fontId="1" fillId="3" borderId="6"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49" fontId="1" fillId="0" borderId="3" xfId="0" applyNumberFormat="1" applyFont="1" applyBorder="1" applyAlignment="1">
      <alignment horizontal="right" vertical="center"/>
    </xf>
    <xf numFmtId="49" fontId="1" fillId="0" borderId="19" xfId="0" applyNumberFormat="1" applyFont="1" applyBorder="1" applyAlignment="1">
      <alignment horizontal="left" vertical="center"/>
    </xf>
    <xf numFmtId="164" fontId="1" fillId="0" borderId="20" xfId="0" applyNumberFormat="1" applyFont="1" applyBorder="1" applyAlignment="1">
      <alignment horizontal="center" vertical="center"/>
    </xf>
    <xf numFmtId="164" fontId="0" fillId="0" borderId="0" xfId="0" applyNumberFormat="1"/>
    <xf numFmtId="0" fontId="12" fillId="0" borderId="0" xfId="0" applyFont="1"/>
    <xf numFmtId="0" fontId="13" fillId="0" borderId="0" xfId="0" applyFont="1" applyAlignment="1">
      <alignment vertical="center"/>
    </xf>
    <xf numFmtId="0" fontId="14" fillId="0" borderId="0" xfId="0" applyFont="1"/>
    <xf numFmtId="0" fontId="15" fillId="5" borderId="15" xfId="0" applyFont="1" applyFill="1" applyBorder="1" applyAlignment="1">
      <alignment horizontal="center" vertical="center"/>
    </xf>
    <xf numFmtId="4" fontId="15" fillId="5" borderId="16" xfId="0" applyNumberFormat="1"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2" fillId="0" borderId="0" xfId="0" applyFont="1" applyAlignment="1">
      <alignment horizontal="center"/>
    </xf>
    <xf numFmtId="0" fontId="12" fillId="4" borderId="3" xfId="0"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9" fontId="12" fillId="4" borderId="3" xfId="0" applyNumberFormat="1" applyFont="1" applyFill="1" applyBorder="1" applyAlignment="1">
      <alignment horizontal="center" vertical="center" wrapText="1"/>
    </xf>
    <xf numFmtId="9" fontId="12" fillId="4" borderId="4" xfId="0" applyNumberFormat="1" applyFont="1" applyFill="1" applyBorder="1" applyAlignment="1">
      <alignment horizontal="center" vertical="center" wrapText="1"/>
    </xf>
    <xf numFmtId="9"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2" fillId="4" borderId="1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4" fillId="5" borderId="17" xfId="0" applyFont="1" applyFill="1" applyBorder="1" applyAlignment="1">
      <alignment horizontal="center" vertical="center" wrapText="1"/>
    </xf>
    <xf numFmtId="0" fontId="12" fillId="4" borderId="11" xfId="0" applyFont="1" applyFill="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5" fillId="0" borderId="4" xfId="0" applyFont="1" applyBorder="1" applyAlignment="1">
      <alignment vertical="center" wrapText="1"/>
    </xf>
    <xf numFmtId="164" fontId="5" fillId="0" borderId="11" xfId="0" applyNumberFormat="1" applyFont="1" applyBorder="1" applyAlignment="1">
      <alignment horizontal="center" vertical="center" wrapText="1"/>
    </xf>
    <xf numFmtId="0" fontId="5" fillId="0" borderId="6" xfId="0" applyFont="1" applyBorder="1" applyAlignment="1">
      <alignment vertical="center" wrapText="1"/>
    </xf>
    <xf numFmtId="164" fontId="5" fillId="0" borderId="14" xfId="0" applyNumberFormat="1" applyFont="1" applyBorder="1" applyAlignment="1">
      <alignment horizontal="center" vertical="center" wrapText="1"/>
    </xf>
    <xf numFmtId="0" fontId="13" fillId="0" borderId="0" xfId="0" applyFont="1"/>
    <xf numFmtId="0" fontId="18" fillId="0" borderId="0" xfId="2"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1" fillId="0" borderId="0" xfId="0" applyFont="1" applyAlignment="1">
      <alignment horizontal="center" vertical="center"/>
    </xf>
    <xf numFmtId="164" fontId="1" fillId="0" borderId="4" xfId="0" applyNumberFormat="1" applyFont="1" applyBorder="1" applyAlignment="1">
      <alignment horizontal="center" vertical="center" wrapText="1"/>
    </xf>
    <xf numFmtId="164" fontId="0" fillId="0" borderId="0" xfId="0" applyNumberFormat="1" applyAlignment="1">
      <alignment vertical="center"/>
    </xf>
    <xf numFmtId="164" fontId="1" fillId="0" borderId="11" xfId="0" applyNumberFormat="1" applyFont="1" applyBorder="1" applyAlignment="1">
      <alignment horizontal="center" vertical="center" wrapText="1"/>
    </xf>
    <xf numFmtId="164" fontId="1" fillId="3" borderId="11" xfId="0" applyNumberFormat="1" applyFont="1" applyFill="1" applyBorder="1" applyAlignment="1">
      <alignment horizontal="center"/>
    </xf>
    <xf numFmtId="164" fontId="1" fillId="3" borderId="14" xfId="0" applyNumberFormat="1" applyFont="1" applyFill="1" applyBorder="1" applyAlignment="1">
      <alignment horizontal="center"/>
    </xf>
    <xf numFmtId="0" fontId="14" fillId="0" borderId="0" xfId="0" applyFont="1" applyAlignment="1">
      <alignment vertical="center"/>
    </xf>
    <xf numFmtId="49" fontId="4" fillId="0" borderId="0" xfId="0" applyNumberFormat="1" applyFont="1" applyAlignment="1">
      <alignment vertical="center"/>
    </xf>
    <xf numFmtId="164" fontId="1" fillId="3" borderId="22" xfId="0" applyNumberFormat="1" applyFont="1" applyFill="1" applyBorder="1" applyAlignment="1">
      <alignment horizontal="center" vertical="center"/>
    </xf>
    <xf numFmtId="164" fontId="1" fillId="0" borderId="22"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3" borderId="23" xfId="0" applyNumberFormat="1" applyFont="1" applyFill="1" applyBorder="1" applyAlignment="1">
      <alignment horizontal="center" vertical="center"/>
    </xf>
    <xf numFmtId="164" fontId="1" fillId="0" borderId="24" xfId="0" applyNumberFormat="1" applyFont="1" applyBorder="1" applyAlignment="1">
      <alignment horizontal="center" vertical="center"/>
    </xf>
    <xf numFmtId="164" fontId="1" fillId="3" borderId="24" xfId="0" applyNumberFormat="1" applyFont="1" applyFill="1" applyBorder="1" applyAlignment="1">
      <alignment horizontal="center" vertical="center"/>
    </xf>
    <xf numFmtId="164" fontId="1" fillId="3" borderId="25" xfId="0" applyNumberFormat="1" applyFont="1" applyFill="1" applyBorder="1" applyAlignment="1">
      <alignment horizontal="center" vertical="center"/>
    </xf>
    <xf numFmtId="4" fontId="4" fillId="2" borderId="11" xfId="0" applyNumberFormat="1" applyFont="1" applyFill="1" applyBorder="1" applyAlignment="1">
      <alignment horizontal="center" vertical="center" wrapText="1"/>
    </xf>
    <xf numFmtId="0" fontId="4" fillId="2" borderId="27" xfId="0" applyFont="1" applyFill="1" applyBorder="1" applyAlignment="1">
      <alignment horizontal="left" vertical="center"/>
    </xf>
    <xf numFmtId="0" fontId="4" fillId="2" borderId="28" xfId="0"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164" fontId="1" fillId="4" borderId="14" xfId="0" applyNumberFormat="1" applyFont="1" applyFill="1" applyBorder="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9" fontId="12" fillId="0" borderId="0" xfId="1" applyFont="1"/>
    <xf numFmtId="9" fontId="12" fillId="0" borderId="0" xfId="1" applyFont="1" applyAlignment="1">
      <alignment vertical="center"/>
    </xf>
    <xf numFmtId="0" fontId="24" fillId="0" borderId="0" xfId="0" applyFont="1"/>
    <xf numFmtId="0" fontId="18" fillId="0" borderId="0" xfId="0" applyFont="1"/>
    <xf numFmtId="164" fontId="25" fillId="0" borderId="11" xfId="0" applyNumberFormat="1" applyFont="1" applyBorder="1" applyAlignment="1">
      <alignment horizontal="center" vertical="center" wrapText="1"/>
    </xf>
    <xf numFmtId="164" fontId="25" fillId="4" borderId="11" xfId="0" applyNumberFormat="1" applyFont="1" applyFill="1" applyBorder="1" applyAlignment="1">
      <alignment horizontal="center" vertical="center" wrapText="1"/>
    </xf>
    <xf numFmtId="164" fontId="18" fillId="4" borderId="3" xfId="0" applyNumberFormat="1" applyFont="1" applyFill="1" applyBorder="1" applyAlignment="1">
      <alignment horizontal="center" vertical="center" wrapText="1"/>
    </xf>
    <xf numFmtId="164" fontId="18" fillId="4" borderId="4" xfId="0" applyNumberFormat="1" applyFont="1" applyFill="1" applyBorder="1" applyAlignment="1">
      <alignment horizontal="center" vertical="center" wrapText="1"/>
    </xf>
    <xf numFmtId="164" fontId="18" fillId="0" borderId="5" xfId="0" applyNumberFormat="1" applyFont="1" applyBorder="1" applyAlignment="1">
      <alignment horizontal="center" vertical="center" wrapText="1"/>
    </xf>
    <xf numFmtId="164" fontId="18" fillId="0" borderId="6" xfId="0" applyNumberFormat="1" applyFont="1" applyBorder="1" applyAlignment="1">
      <alignment horizontal="center" vertical="center" wrapText="1"/>
    </xf>
    <xf numFmtId="49" fontId="1" fillId="6" borderId="3" xfId="0" applyNumberFormat="1" applyFont="1" applyFill="1" applyBorder="1" applyAlignment="1">
      <alignment vertical="center"/>
    </xf>
    <xf numFmtId="164" fontId="1" fillId="6" borderId="22" xfId="0" applyNumberFormat="1" applyFont="1" applyFill="1" applyBorder="1" applyAlignment="1">
      <alignment horizontal="center" vertical="center"/>
    </xf>
    <xf numFmtId="164" fontId="1" fillId="6" borderId="24" xfId="0" applyNumberFormat="1" applyFont="1" applyFill="1" applyBorder="1" applyAlignment="1">
      <alignment horizontal="center" vertical="center"/>
    </xf>
    <xf numFmtId="49" fontId="1" fillId="7" borderId="3" xfId="0" applyNumberFormat="1" applyFont="1" applyFill="1" applyBorder="1" applyAlignment="1">
      <alignment vertical="center"/>
    </xf>
    <xf numFmtId="164" fontId="1" fillId="7" borderId="22" xfId="0" applyNumberFormat="1" applyFont="1" applyFill="1" applyBorder="1" applyAlignment="1">
      <alignment horizontal="center" vertical="center"/>
    </xf>
    <xf numFmtId="164" fontId="1" fillId="7" borderId="24" xfId="0" applyNumberFormat="1" applyFont="1" applyFill="1" applyBorder="1" applyAlignment="1">
      <alignment horizontal="center" vertical="center"/>
    </xf>
    <xf numFmtId="49" fontId="1" fillId="4"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164" fontId="1" fillId="4" borderId="24" xfId="0" applyNumberFormat="1" applyFont="1" applyFill="1" applyBorder="1" applyAlignment="1">
      <alignment horizontal="center" vertical="center"/>
    </xf>
    <xf numFmtId="49" fontId="1" fillId="8" borderId="3" xfId="0" applyNumberFormat="1" applyFont="1" applyFill="1" applyBorder="1" applyAlignment="1">
      <alignment vertical="center"/>
    </xf>
    <xf numFmtId="164" fontId="1" fillId="8" borderId="22" xfId="0" applyNumberFormat="1" applyFont="1" applyFill="1" applyBorder="1" applyAlignment="1">
      <alignment horizontal="center" vertical="center"/>
    </xf>
    <xf numFmtId="164" fontId="1" fillId="8" borderId="24" xfId="0" applyNumberFormat="1" applyFont="1" applyFill="1" applyBorder="1" applyAlignment="1">
      <alignment horizontal="center" vertical="center"/>
    </xf>
    <xf numFmtId="0" fontId="1" fillId="6" borderId="3" xfId="0" applyFont="1" applyFill="1" applyBorder="1"/>
    <xf numFmtId="1" fontId="1" fillId="6" borderId="4" xfId="0" applyNumberFormat="1" applyFont="1" applyFill="1" applyBorder="1" applyAlignment="1">
      <alignment horizontal="center"/>
    </xf>
    <xf numFmtId="164" fontId="1" fillId="6" borderId="4" xfId="0" applyNumberFormat="1" applyFont="1" applyFill="1" applyBorder="1" applyAlignment="1">
      <alignment horizontal="center"/>
    </xf>
    <xf numFmtId="164" fontId="1" fillId="6" borderId="11" xfId="0" applyNumberFormat="1" applyFont="1" applyFill="1" applyBorder="1" applyAlignment="1">
      <alignment horizontal="center"/>
    </xf>
    <xf numFmtId="0" fontId="1" fillId="4" borderId="3" xfId="0" applyFont="1" applyFill="1" applyBorder="1"/>
    <xf numFmtId="1" fontId="1" fillId="4" borderId="4" xfId="0" applyNumberFormat="1" applyFont="1" applyFill="1" applyBorder="1" applyAlignment="1">
      <alignment horizontal="center"/>
    </xf>
    <xf numFmtId="0" fontId="1" fillId="8" borderId="3" xfId="0" applyFont="1" applyFill="1" applyBorder="1"/>
    <xf numFmtId="1" fontId="1" fillId="8" borderId="4" xfId="0" applyNumberFormat="1" applyFont="1" applyFill="1" applyBorder="1" applyAlignment="1">
      <alignment horizontal="center"/>
    </xf>
    <xf numFmtId="164" fontId="1" fillId="8" borderId="4" xfId="0" applyNumberFormat="1" applyFont="1" applyFill="1" applyBorder="1" applyAlignment="1">
      <alignment horizontal="center"/>
    </xf>
    <xf numFmtId="164" fontId="1" fillId="8" borderId="11" xfId="0" applyNumberFormat="1" applyFont="1" applyFill="1" applyBorder="1" applyAlignment="1">
      <alignment horizontal="center"/>
    </xf>
    <xf numFmtId="49" fontId="1" fillId="4" borderId="3" xfId="0" applyNumberFormat="1" applyFont="1" applyFill="1" applyBorder="1"/>
    <xf numFmtId="0" fontId="1" fillId="6" borderId="3" xfId="0" applyFont="1" applyFill="1" applyBorder="1" applyAlignment="1">
      <alignment vertical="center"/>
    </xf>
    <xf numFmtId="1" fontId="1" fillId="6"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164" fontId="1" fillId="7" borderId="11" xfId="0" applyNumberFormat="1" applyFont="1" applyFill="1" applyBorder="1" applyAlignment="1">
      <alignment horizontal="center" vertical="center"/>
    </xf>
    <xf numFmtId="0" fontId="1" fillId="6" borderId="4"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vertical="center"/>
    </xf>
    <xf numFmtId="1" fontId="1" fillId="4" borderId="4" xfId="0" applyNumberFormat="1" applyFont="1" applyFill="1" applyBorder="1" applyAlignment="1">
      <alignment horizontal="center" vertical="center"/>
    </xf>
    <xf numFmtId="0" fontId="1" fillId="0" borderId="0" xfId="0" applyFont="1" applyAlignment="1">
      <alignment horizontal="left" vertical="center" wrapText="1"/>
    </xf>
    <xf numFmtId="49" fontId="7" fillId="5" borderId="15" xfId="0" applyNumberFormat="1" applyFont="1" applyFill="1" applyBorder="1" applyAlignment="1">
      <alignment horizontal="center" vertical="center"/>
    </xf>
    <xf numFmtId="49" fontId="7" fillId="5" borderId="17" xfId="0" applyNumberFormat="1" applyFont="1" applyFill="1" applyBorder="1" applyAlignment="1">
      <alignment horizontal="center" vertical="center"/>
    </xf>
    <xf numFmtId="49" fontId="7" fillId="5" borderId="19"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11" xfId="0" applyFont="1" applyFill="1" applyBorder="1" applyAlignment="1">
      <alignment horizontal="center" vertical="center"/>
    </xf>
    <xf numFmtId="49" fontId="4" fillId="4" borderId="19"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xf>
    <xf numFmtId="49" fontId="4" fillId="4" borderId="20" xfId="0" applyNumberFormat="1" applyFont="1" applyFill="1" applyBorder="1" applyAlignment="1">
      <alignment horizontal="center" vertical="center" wrapText="1"/>
    </xf>
    <xf numFmtId="49" fontId="4" fillId="4" borderId="19" xfId="0" applyNumberFormat="1" applyFont="1" applyFill="1" applyBorder="1" applyAlignment="1">
      <alignment horizontal="center" vertical="center"/>
    </xf>
    <xf numFmtId="0" fontId="14" fillId="0" borderId="0" xfId="0" applyFont="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6" xfId="0" applyFont="1" applyFill="1" applyBorder="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left" vertical="center" wrapText="1"/>
    </xf>
    <xf numFmtId="0" fontId="7" fillId="2" borderId="9" xfId="0" applyFont="1" applyFill="1" applyBorder="1" applyAlignment="1">
      <alignment horizontal="center" vertical="center"/>
    </xf>
    <xf numFmtId="0" fontId="20" fillId="0" borderId="0" xfId="0" applyFont="1" applyAlignment="1">
      <alignment horizontal="left" vertical="center" wrapText="1"/>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0" xfId="0" applyFont="1" applyAlignment="1">
      <alignment horizontal="center"/>
    </xf>
    <xf numFmtId="0" fontId="12" fillId="0" borderId="0" xfId="0" applyFont="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164" fontId="26" fillId="0" borderId="14" xfId="0" applyNumberFormat="1" applyFont="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DEC6-8B61-104E-AAE1-4415D9AF613B}">
  <dimension ref="A1:A17"/>
  <sheetViews>
    <sheetView workbookViewId="0">
      <selection activeCell="A14" sqref="A14"/>
    </sheetView>
  </sheetViews>
  <sheetFormatPr baseColWidth="10" defaultRowHeight="16" x14ac:dyDescent="0.2"/>
  <cols>
    <col min="1" max="1" width="130" customWidth="1"/>
  </cols>
  <sheetData>
    <row r="1" spans="1:1" ht="20" x14ac:dyDescent="0.2">
      <c r="A1" s="130" t="s">
        <v>212</v>
      </c>
    </row>
    <row r="2" spans="1:1" x14ac:dyDescent="0.2">
      <c r="A2" s="84"/>
    </row>
    <row r="3" spans="1:1" s="40" customFormat="1" ht="25" customHeight="1" x14ac:dyDescent="0.2">
      <c r="A3" s="131" t="s">
        <v>133</v>
      </c>
    </row>
    <row r="4" spans="1:1" s="40" customFormat="1" ht="25" customHeight="1" x14ac:dyDescent="0.2">
      <c r="A4" s="131"/>
    </row>
    <row r="5" spans="1:1" s="40" customFormat="1" ht="25" customHeight="1" x14ac:dyDescent="0.2">
      <c r="A5" s="131" t="s">
        <v>134</v>
      </c>
    </row>
    <row r="6" spans="1:1" s="40" customFormat="1" ht="25" customHeight="1" x14ac:dyDescent="0.2">
      <c r="A6" s="131" t="s">
        <v>135</v>
      </c>
    </row>
    <row r="7" spans="1:1" s="40" customFormat="1" ht="25" customHeight="1" x14ac:dyDescent="0.2">
      <c r="A7" s="132"/>
    </row>
    <row r="8" spans="1:1" s="40" customFormat="1" ht="25" customHeight="1" x14ac:dyDescent="0.2">
      <c r="A8" s="131" t="s">
        <v>136</v>
      </c>
    </row>
    <row r="9" spans="1:1" s="40" customFormat="1" ht="25" customHeight="1" x14ac:dyDescent="0.2">
      <c r="A9" s="131" t="s">
        <v>137</v>
      </c>
    </row>
    <row r="10" spans="1:1" s="40" customFormat="1" ht="25" customHeight="1" x14ac:dyDescent="0.2">
      <c r="A10" s="132"/>
    </row>
    <row r="11" spans="1:1" s="40" customFormat="1" ht="25" customHeight="1" x14ac:dyDescent="0.2">
      <c r="A11" s="131" t="s">
        <v>138</v>
      </c>
    </row>
    <row r="12" spans="1:1" s="40" customFormat="1" ht="25" customHeight="1" x14ac:dyDescent="0.2">
      <c r="A12" s="131" t="s">
        <v>139</v>
      </c>
    </row>
    <row r="13" spans="1:1" s="40" customFormat="1" ht="25" customHeight="1" x14ac:dyDescent="0.2">
      <c r="A13" s="132"/>
    </row>
    <row r="14" spans="1:1" s="40" customFormat="1" ht="25" customHeight="1" x14ac:dyDescent="0.2">
      <c r="A14" s="131" t="s">
        <v>214</v>
      </c>
    </row>
    <row r="15" spans="1:1" s="40" customFormat="1" ht="25" customHeight="1" x14ac:dyDescent="0.2">
      <c r="A15" s="132"/>
    </row>
    <row r="16" spans="1:1" s="40" customFormat="1" ht="25" customHeight="1" x14ac:dyDescent="0.2">
      <c r="A16" s="131" t="s">
        <v>215</v>
      </c>
    </row>
    <row r="17" spans="1:1" s="40" customFormat="1" x14ac:dyDescent="0.2">
      <c r="A17" s="133"/>
    </row>
  </sheetData>
  <hyperlinks>
    <hyperlink ref="A3" location="Réalisateurs!A1" display="Réalisateurs" xr:uid="{1FCDB7F9-58B9-354E-9495-C6C274A32C18}"/>
    <hyperlink ref="A5" location="'Annexe 1'!A1" display="Salaires minima des techniciens en annexe 1 (39h)" xr:uid="{54D6F2A2-85F5-C64C-862C-510D050DEC69}"/>
    <hyperlink ref="A6" location="'Annexe 2'!A1" display="Salaires minima des techniciens en annexe 2  (équivalence - tournage uniquement)" xr:uid="{DF9F0328-EFED-F84B-8846-BDAFB1F3752D}"/>
    <hyperlink ref="A8" location="'Annexe 3 (1)'!A1" display="Salaires minima des techniciens en annexe 3 (39h) pour les demandes de dérogation obtenues jusqu'au 10 avril 2020" xr:uid="{98D430AF-F66A-3646-B16B-2DE875E20564}"/>
    <hyperlink ref="A9" location="'Annexe 3 bis (1)'!A1" display="Salaires minima des techniciens en annexe 3 bis (équivalence - tournage uniquement) pour les demandes de dérogation obtenues jusqu'au 10 avril 2020" xr:uid="{5B9BEFDE-6FC9-964F-BD33-A5BD8E6F5F59}"/>
    <hyperlink ref="A11" location="'Annexe 3 (2)'!A1" display="Salaires minima des techniciens en annexe 3 (39h) pour les demandes de dérogation obtenues à compter du 11 avril 2020" xr:uid="{A1D7F087-6B16-BA4A-9402-F87FA0EA9518}"/>
    <hyperlink ref="A12" location="'Annexe 3 bis (2)'!A1" display="Salaires minima des techniciens en annexe 3 bis (équivalence - tournage uniquement) pour les demandes de dérogation obtenues à compter du 11 avril 2020" xr:uid="{2947402B-3D4A-FF4A-8BC7-CA770E19A59B}"/>
    <hyperlink ref="A16" location="Artistes!A1" display="Salaires minima conventionnels des artistes-interprètes et des acteurs de complément" xr:uid="{ADEC72AF-67E9-4345-9FDC-03205E39D9F6}"/>
    <hyperlink ref="A14" location="'Annexe 4'!A1" display="Salaires minima conventionnels des permanents" xr:uid="{E21339A1-2418-8A44-A791-84FED48A1D1A}"/>
  </hyperlinks>
  <printOptions horizontalCentered="1"/>
  <pageMargins left="0.70866141732283472" right="0.70866141732283472" top="0.74803149606299213" bottom="0.74803149606299213" header="0.31496062992125984" footer="0.31496062992125984"/>
  <pageSetup paperSize="9" scale="60"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969-393E-2B4B-9F02-AFE1DC3ABE99}">
  <sheetPr>
    <tabColor rgb="FFFF2F92"/>
  </sheetPr>
  <dimension ref="A1:C27"/>
  <sheetViews>
    <sheetView tabSelected="1" zoomScaleNormal="100" workbookViewId="0">
      <selection activeCell="E27" sqref="E27"/>
    </sheetView>
  </sheetViews>
  <sheetFormatPr baseColWidth="10" defaultRowHeight="16" x14ac:dyDescent="0.2"/>
  <cols>
    <col min="1" max="1" width="32.83203125" customWidth="1"/>
    <col min="2" max="2" width="22.6640625" customWidth="1"/>
    <col min="3" max="3" width="14.83203125" customWidth="1"/>
  </cols>
  <sheetData>
    <row r="1" spans="1:3" ht="30" customHeight="1" x14ac:dyDescent="0.2">
      <c r="A1" s="2" t="s">
        <v>210</v>
      </c>
      <c r="B1" s="1"/>
      <c r="C1" s="1"/>
    </row>
    <row r="2" spans="1:3" x14ac:dyDescent="0.2">
      <c r="A2" s="86"/>
      <c r="B2" s="1"/>
      <c r="C2" s="1"/>
    </row>
    <row r="3" spans="1:3" x14ac:dyDescent="0.2">
      <c r="A3" s="162" t="s">
        <v>232</v>
      </c>
      <c r="B3" s="1"/>
      <c r="C3" s="1"/>
    </row>
    <row r="4" spans="1:3" ht="17" thickBot="1" x14ac:dyDescent="0.25">
      <c r="A4" s="10"/>
      <c r="B4" s="1"/>
      <c r="C4" s="1"/>
    </row>
    <row r="5" spans="1:3" ht="30" customHeight="1" x14ac:dyDescent="0.2">
      <c r="A5" s="230" t="s">
        <v>194</v>
      </c>
      <c r="B5" s="231"/>
      <c r="C5" s="232"/>
    </row>
    <row r="6" spans="1:3" ht="20" customHeight="1" x14ac:dyDescent="0.2">
      <c r="A6" s="233" t="s">
        <v>195</v>
      </c>
      <c r="B6" s="234"/>
      <c r="C6" s="235"/>
    </row>
    <row r="7" spans="1:3" x14ac:dyDescent="0.2">
      <c r="A7" s="236" t="s">
        <v>196</v>
      </c>
      <c r="B7" s="237"/>
      <c r="C7" s="127">
        <v>412.08</v>
      </c>
    </row>
    <row r="8" spans="1:3" x14ac:dyDescent="0.2">
      <c r="A8" s="236" t="s">
        <v>197</v>
      </c>
      <c r="B8" s="237"/>
      <c r="C8" s="127">
        <v>1248.8699999999999</v>
      </c>
    </row>
    <row r="9" spans="1:3" x14ac:dyDescent="0.2">
      <c r="A9" s="236" t="s">
        <v>198</v>
      </c>
      <c r="B9" s="237"/>
      <c r="C9" s="127">
        <v>1548.03</v>
      </c>
    </row>
    <row r="10" spans="1:3" ht="20" customHeight="1" x14ac:dyDescent="0.2">
      <c r="A10" s="233" t="s">
        <v>199</v>
      </c>
      <c r="B10" s="234"/>
      <c r="C10" s="235"/>
    </row>
    <row r="11" spans="1:3" ht="17" x14ac:dyDescent="0.2">
      <c r="A11" s="242" t="s">
        <v>200</v>
      </c>
      <c r="B11" s="126" t="s">
        <v>201</v>
      </c>
      <c r="C11" s="127">
        <v>53.57</v>
      </c>
    </row>
    <row r="12" spans="1:3" ht="17" x14ac:dyDescent="0.2">
      <c r="A12" s="242"/>
      <c r="B12" s="126" t="s">
        <v>202</v>
      </c>
      <c r="C12" s="127">
        <v>107.14</v>
      </c>
    </row>
    <row r="13" spans="1:3" ht="17" x14ac:dyDescent="0.2">
      <c r="A13" s="242" t="s">
        <v>203</v>
      </c>
      <c r="B13" s="126" t="s">
        <v>204</v>
      </c>
      <c r="C13" s="127">
        <v>53.57</v>
      </c>
    </row>
    <row r="14" spans="1:3" ht="18" thickBot="1" x14ac:dyDescent="0.25">
      <c r="A14" s="243"/>
      <c r="B14" s="128" t="s">
        <v>205</v>
      </c>
      <c r="C14" s="129">
        <v>92.72</v>
      </c>
    </row>
    <row r="15" spans="1:3" x14ac:dyDescent="0.2">
      <c r="A15" s="10"/>
      <c r="B15" s="10"/>
      <c r="C15" s="10"/>
    </row>
    <row r="16" spans="1:3" ht="51" customHeight="1" x14ac:dyDescent="0.2">
      <c r="A16" s="240" t="s">
        <v>206</v>
      </c>
      <c r="B16" s="240"/>
      <c r="C16" s="240"/>
    </row>
    <row r="17" spans="1:3" ht="17" thickBot="1" x14ac:dyDescent="0.25">
      <c r="A17" s="10"/>
      <c r="B17" s="10"/>
      <c r="C17" s="10"/>
    </row>
    <row r="18" spans="1:3" ht="30" customHeight="1" x14ac:dyDescent="0.2">
      <c r="A18" s="244" t="s">
        <v>207</v>
      </c>
      <c r="B18" s="245"/>
      <c r="C18" s="246"/>
    </row>
    <row r="19" spans="1:3" x14ac:dyDescent="0.2">
      <c r="A19" s="236" t="s">
        <v>208</v>
      </c>
      <c r="B19" s="237"/>
      <c r="C19" s="127">
        <v>147.28</v>
      </c>
    </row>
    <row r="20" spans="1:3" x14ac:dyDescent="0.2">
      <c r="A20" s="236" t="s">
        <v>197</v>
      </c>
      <c r="B20" s="237"/>
      <c r="C20" s="127">
        <v>552.39</v>
      </c>
    </row>
    <row r="21" spans="1:3" ht="17" thickBot="1" x14ac:dyDescent="0.25">
      <c r="A21" s="238" t="s">
        <v>198</v>
      </c>
      <c r="B21" s="239"/>
      <c r="C21" s="129">
        <v>662.78</v>
      </c>
    </row>
    <row r="22" spans="1:3" x14ac:dyDescent="0.2">
      <c r="A22" s="10"/>
      <c r="B22" s="10"/>
      <c r="C22" s="10"/>
    </row>
    <row r="23" spans="1:3" ht="49" customHeight="1" x14ac:dyDescent="0.2">
      <c r="A23" s="240" t="s">
        <v>209</v>
      </c>
      <c r="B23" s="240"/>
      <c r="C23" s="240"/>
    </row>
    <row r="24" spans="1:3" x14ac:dyDescent="0.2">
      <c r="A24" s="10"/>
      <c r="B24" s="10"/>
      <c r="C24" s="10"/>
    </row>
    <row r="25" spans="1:3" ht="30" customHeight="1" x14ac:dyDescent="0.2">
      <c r="A25" s="2" t="s">
        <v>211</v>
      </c>
      <c r="B25" s="10"/>
      <c r="C25" s="10"/>
    </row>
    <row r="26" spans="1:3" x14ac:dyDescent="0.2">
      <c r="A26" s="10"/>
      <c r="B26" s="10"/>
      <c r="C26" s="10"/>
    </row>
    <row r="27" spans="1:3" ht="225" customHeight="1" x14ac:dyDescent="0.2">
      <c r="A27" s="241" t="s">
        <v>238</v>
      </c>
      <c r="B27" s="241"/>
      <c r="C27" s="241"/>
    </row>
  </sheetData>
  <mergeCells count="15">
    <mergeCell ref="A20:B20"/>
    <mergeCell ref="A21:B21"/>
    <mergeCell ref="A23:C23"/>
    <mergeCell ref="A27:C27"/>
    <mergeCell ref="A10:C10"/>
    <mergeCell ref="A11:A12"/>
    <mergeCell ref="A13:A14"/>
    <mergeCell ref="A16:C16"/>
    <mergeCell ref="A18:C18"/>
    <mergeCell ref="A19:B19"/>
    <mergeCell ref="A5:C5"/>
    <mergeCell ref="A6:C6"/>
    <mergeCell ref="A7:B7"/>
    <mergeCell ref="A8:B8"/>
    <mergeCell ref="A9:B9"/>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44D8-F3AE-4A40-A46D-1EB29482F979}">
  <sheetPr>
    <tabColor rgb="FFFF0000"/>
  </sheetPr>
  <dimension ref="A1:C31"/>
  <sheetViews>
    <sheetView zoomScaleNormal="100" workbookViewId="0">
      <selection activeCell="A3" sqref="A3"/>
    </sheetView>
  </sheetViews>
  <sheetFormatPr baseColWidth="10" defaultRowHeight="16" x14ac:dyDescent="0.2"/>
  <cols>
    <col min="1" max="1" width="52.83203125" customWidth="1"/>
    <col min="2" max="2" width="14.83203125" customWidth="1"/>
  </cols>
  <sheetData>
    <row r="1" spans="1:2" ht="34" customHeight="1" x14ac:dyDescent="0.2">
      <c r="A1" s="2" t="s">
        <v>129</v>
      </c>
      <c r="B1" s="10"/>
    </row>
    <row r="2" spans="1:2" ht="16" customHeight="1" x14ac:dyDescent="0.2">
      <c r="A2" s="41"/>
      <c r="B2" s="10"/>
    </row>
    <row r="3" spans="1:2" ht="16" customHeight="1" x14ac:dyDescent="0.2">
      <c r="A3" s="132" t="s">
        <v>231</v>
      </c>
      <c r="B3" s="10"/>
    </row>
    <row r="4" spans="1:2" ht="16" customHeight="1" x14ac:dyDescent="0.2">
      <c r="A4" s="84" t="s">
        <v>221</v>
      </c>
      <c r="B4" s="10"/>
    </row>
    <row r="5" spans="1:2" ht="17" thickBot="1" x14ac:dyDescent="0.25">
      <c r="A5" s="141"/>
      <c r="B5" s="11"/>
    </row>
    <row r="6" spans="1:2" ht="30" customHeight="1" x14ac:dyDescent="0.2">
      <c r="A6" s="201" t="s">
        <v>109</v>
      </c>
      <c r="B6" s="202"/>
    </row>
    <row r="7" spans="1:2" ht="17" customHeight="1" x14ac:dyDescent="0.2">
      <c r="A7" s="210" t="s">
        <v>125</v>
      </c>
      <c r="B7" s="208"/>
    </row>
    <row r="8" spans="1:2" x14ac:dyDescent="0.2">
      <c r="A8" s="56" t="s">
        <v>110</v>
      </c>
      <c r="B8" s="57">
        <f>2928.34*1.015</f>
        <v>2972.2651000000001</v>
      </c>
    </row>
    <row r="9" spans="1:2" x14ac:dyDescent="0.2">
      <c r="A9" s="81"/>
      <c r="B9" s="82"/>
    </row>
    <row r="10" spans="1:2" ht="30" customHeight="1" x14ac:dyDescent="0.2">
      <c r="A10" s="207" t="s">
        <v>220</v>
      </c>
      <c r="B10" s="209"/>
    </row>
    <row r="11" spans="1:2" x14ac:dyDescent="0.2">
      <c r="A11" s="56" t="s">
        <v>110</v>
      </c>
      <c r="B11" s="57">
        <f>790.91+((0.3*(B8-790.91)))</f>
        <v>1445.3165300000001</v>
      </c>
    </row>
    <row r="12" spans="1:2" x14ac:dyDescent="0.2">
      <c r="A12" s="56" t="s">
        <v>127</v>
      </c>
      <c r="B12" s="57">
        <f>2*(B8-B11)</f>
        <v>3053.89714</v>
      </c>
    </row>
    <row r="13" spans="1:2" x14ac:dyDescent="0.2">
      <c r="A13" s="81"/>
      <c r="B13" s="82"/>
    </row>
    <row r="14" spans="1:2" ht="30" customHeight="1" x14ac:dyDescent="0.2">
      <c r="A14" s="207" t="s">
        <v>131</v>
      </c>
      <c r="B14" s="208"/>
    </row>
    <row r="15" spans="1:2" x14ac:dyDescent="0.2">
      <c r="A15" s="56" t="s">
        <v>110</v>
      </c>
      <c r="B15" s="57">
        <f>790.91+((0.35*(B8-790.91)))</f>
        <v>1554.3842850000001</v>
      </c>
    </row>
    <row r="16" spans="1:2" x14ac:dyDescent="0.2">
      <c r="A16" s="56" t="s">
        <v>127</v>
      </c>
      <c r="B16" s="57">
        <f>2*(B8-B15)</f>
        <v>2835.76163</v>
      </c>
    </row>
    <row r="17" spans="1:3" x14ac:dyDescent="0.2">
      <c r="A17" s="80"/>
      <c r="B17" s="57"/>
    </row>
    <row r="18" spans="1:3" ht="29" customHeight="1" x14ac:dyDescent="0.2">
      <c r="A18" s="203" t="s">
        <v>126</v>
      </c>
      <c r="B18" s="204"/>
    </row>
    <row r="19" spans="1:3" x14ac:dyDescent="0.2">
      <c r="A19" s="56" t="s">
        <v>128</v>
      </c>
      <c r="B19" s="57">
        <f>B8*2.84</f>
        <v>8441.2328839999991</v>
      </c>
    </row>
    <row r="20" spans="1:3" x14ac:dyDescent="0.2">
      <c r="A20" s="56"/>
      <c r="B20" s="58"/>
    </row>
    <row r="21" spans="1:3" ht="30" customHeight="1" x14ac:dyDescent="0.2">
      <c r="A21" s="205" t="s">
        <v>111</v>
      </c>
      <c r="B21" s="206"/>
    </row>
    <row r="22" spans="1:3" x14ac:dyDescent="0.2">
      <c r="A22" s="59" t="s">
        <v>122</v>
      </c>
      <c r="B22" s="62">
        <f>B19/4.33</f>
        <v>1949.4764166281752</v>
      </c>
      <c r="C22" s="83"/>
    </row>
    <row r="23" spans="1:3" x14ac:dyDescent="0.2">
      <c r="A23" s="59" t="s">
        <v>123</v>
      </c>
      <c r="B23" s="62">
        <f>B22/5*1.25</f>
        <v>487.36910415704381</v>
      </c>
    </row>
    <row r="24" spans="1:3" x14ac:dyDescent="0.2">
      <c r="A24" s="59"/>
      <c r="B24" s="60"/>
    </row>
    <row r="25" spans="1:3" ht="30" customHeight="1" x14ac:dyDescent="0.2">
      <c r="A25" s="205" t="s">
        <v>82</v>
      </c>
      <c r="B25" s="206"/>
    </row>
    <row r="26" spans="1:3" x14ac:dyDescent="0.2">
      <c r="A26" s="59" t="s">
        <v>124</v>
      </c>
      <c r="B26" s="57">
        <f>3636.38*1.015</f>
        <v>3690.9256999999998</v>
      </c>
    </row>
    <row r="27" spans="1:3" ht="17" thickBot="1" x14ac:dyDescent="0.25">
      <c r="A27" s="61" t="s">
        <v>123</v>
      </c>
      <c r="B27" s="63">
        <f>B26/5*1.25</f>
        <v>922.73142499999994</v>
      </c>
      <c r="C27" s="83"/>
    </row>
    <row r="28" spans="1:3" x14ac:dyDescent="0.2">
      <c r="A28" s="55"/>
      <c r="B28" s="55"/>
    </row>
    <row r="29" spans="1:3" ht="98" customHeight="1" x14ac:dyDescent="0.2">
      <c r="A29" s="200" t="s">
        <v>130</v>
      </c>
      <c r="B29" s="200"/>
    </row>
    <row r="30" spans="1:3" x14ac:dyDescent="0.2">
      <c r="A30" s="13"/>
      <c r="B30" s="9"/>
    </row>
    <row r="31" spans="1:3" ht="232" customHeight="1" x14ac:dyDescent="0.2">
      <c r="A31" s="200" t="s">
        <v>132</v>
      </c>
      <c r="B31" s="200"/>
    </row>
  </sheetData>
  <mergeCells count="9">
    <mergeCell ref="A29:B29"/>
    <mergeCell ref="A31:B31"/>
    <mergeCell ref="A6:B6"/>
    <mergeCell ref="A18:B18"/>
    <mergeCell ref="A21:B21"/>
    <mergeCell ref="A25:B25"/>
    <mergeCell ref="A14:B14"/>
    <mergeCell ref="A10:B10"/>
    <mergeCell ref="A7:B7"/>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7892-4EF4-264F-BCB4-4D1DFDAA0242}">
  <sheetPr>
    <tabColor rgb="FF0070C0"/>
  </sheetPr>
  <dimension ref="A1:D115"/>
  <sheetViews>
    <sheetView zoomScaleNormal="100" workbookViewId="0">
      <selection activeCell="B17" sqref="B17"/>
    </sheetView>
  </sheetViews>
  <sheetFormatPr baseColWidth="10" defaultRowHeight="16" x14ac:dyDescent="0.2"/>
  <cols>
    <col min="1" max="1" width="52.83203125" style="40" customWidth="1"/>
    <col min="2" max="3" width="16" style="40" customWidth="1"/>
    <col min="4" max="16384" width="10.83203125" style="40"/>
  </cols>
  <sheetData>
    <row r="1" spans="1:4" ht="35" customHeight="1" x14ac:dyDescent="0.2">
      <c r="A1" s="2" t="s">
        <v>0</v>
      </c>
      <c r="B1" s="2"/>
      <c r="C1" s="11"/>
    </row>
    <row r="2" spans="1:4" x14ac:dyDescent="0.2">
      <c r="A2" s="11"/>
      <c r="B2" s="11"/>
      <c r="C2" s="11"/>
    </row>
    <row r="3" spans="1:4" x14ac:dyDescent="0.2">
      <c r="A3" s="132" t="s">
        <v>231</v>
      </c>
      <c r="B3" s="140"/>
      <c r="C3" s="11"/>
    </row>
    <row r="4" spans="1:4" x14ac:dyDescent="0.2">
      <c r="A4" s="41" t="s">
        <v>1</v>
      </c>
      <c r="B4" s="41"/>
      <c r="C4" s="11"/>
    </row>
    <row r="5" spans="1:4" ht="17" thickBot="1" x14ac:dyDescent="0.25">
      <c r="A5" s="42"/>
      <c r="B5" s="42"/>
      <c r="C5" s="11"/>
    </row>
    <row r="6" spans="1:4" ht="45" x14ac:dyDescent="0.2">
      <c r="A6" s="150" t="s">
        <v>2</v>
      </c>
      <c r="B6" s="151" t="s">
        <v>222</v>
      </c>
      <c r="C6" s="152" t="s">
        <v>223</v>
      </c>
    </row>
    <row r="7" spans="1:4" x14ac:dyDescent="0.2">
      <c r="A7" s="44" t="s">
        <v>3</v>
      </c>
      <c r="B7" s="6">
        <v>1436.4888999999998</v>
      </c>
      <c r="C7" s="57">
        <v>35.912222499999999</v>
      </c>
      <c r="D7" s="136"/>
    </row>
    <row r="8" spans="1:4" x14ac:dyDescent="0.2">
      <c r="A8" s="43" t="s">
        <v>4</v>
      </c>
      <c r="B8" s="142">
        <v>1354.6596</v>
      </c>
      <c r="C8" s="147">
        <v>33.866489999999999</v>
      </c>
    </row>
    <row r="9" spans="1:4" x14ac:dyDescent="0.2">
      <c r="A9" s="44" t="s">
        <v>5</v>
      </c>
      <c r="B9" s="143">
        <v>1392.3871499999998</v>
      </c>
      <c r="C9" s="146">
        <v>34.809678749999996</v>
      </c>
    </row>
    <row r="10" spans="1:4" x14ac:dyDescent="0.2">
      <c r="A10" s="43" t="s">
        <v>6</v>
      </c>
      <c r="B10" s="142">
        <v>1078.742</v>
      </c>
      <c r="C10" s="147">
        <v>26.96855</v>
      </c>
    </row>
    <row r="11" spans="1:4" x14ac:dyDescent="0.2">
      <c r="A11" s="44" t="s">
        <v>7</v>
      </c>
      <c r="B11" s="143">
        <v>1321.5604499999999</v>
      </c>
      <c r="C11" s="146">
        <v>33.039011250000001</v>
      </c>
    </row>
    <row r="12" spans="1:4" x14ac:dyDescent="0.2">
      <c r="A12" s="43" t="s">
        <v>235</v>
      </c>
      <c r="B12" s="142">
        <v>1235.2651499999999</v>
      </c>
      <c r="C12" s="147">
        <v>30.881628749999997</v>
      </c>
    </row>
    <row r="13" spans="1:4" x14ac:dyDescent="0.2">
      <c r="A13" s="169" t="s">
        <v>8</v>
      </c>
      <c r="B13" s="170">
        <v>1436.4888999999998</v>
      </c>
      <c r="C13" s="171">
        <v>35.912222499999999</v>
      </c>
    </row>
    <row r="14" spans="1:4" x14ac:dyDescent="0.2">
      <c r="A14" s="175" t="s">
        <v>9</v>
      </c>
      <c r="B14" s="176">
        <v>1267.8161999999998</v>
      </c>
      <c r="C14" s="177">
        <v>31.695404999999994</v>
      </c>
    </row>
    <row r="15" spans="1:4" x14ac:dyDescent="0.2">
      <c r="A15" s="169" t="s">
        <v>10</v>
      </c>
      <c r="B15" s="170">
        <v>516.32034999999996</v>
      </c>
      <c r="C15" s="171">
        <v>12.908008749999999</v>
      </c>
    </row>
    <row r="16" spans="1:4" x14ac:dyDescent="0.2">
      <c r="A16" s="175" t="s">
        <v>11</v>
      </c>
      <c r="B16" s="176">
        <v>1027.37285</v>
      </c>
      <c r="C16" s="177">
        <v>25.68432125</v>
      </c>
    </row>
    <row r="17" spans="1:3" x14ac:dyDescent="0.2">
      <c r="A17" s="172" t="s">
        <v>234</v>
      </c>
      <c r="B17" s="173">
        <f>916.77</f>
        <v>916.77</v>
      </c>
      <c r="C17" s="174">
        <f>B17/40</f>
        <v>22.919249999999998</v>
      </c>
    </row>
    <row r="18" spans="1:3" x14ac:dyDescent="0.2">
      <c r="A18" s="178" t="s">
        <v>12</v>
      </c>
      <c r="B18" s="179">
        <v>1027.37285</v>
      </c>
      <c r="C18" s="180">
        <v>25.68432125</v>
      </c>
    </row>
    <row r="19" spans="1:3" x14ac:dyDescent="0.2">
      <c r="A19" s="172" t="s">
        <v>13</v>
      </c>
      <c r="B19" s="173">
        <v>491.73704999999995</v>
      </c>
      <c r="C19" s="174">
        <v>12.29342625</v>
      </c>
    </row>
    <row r="20" spans="1:3" x14ac:dyDescent="0.2">
      <c r="A20" s="43" t="s">
        <v>14</v>
      </c>
      <c r="B20" s="142">
        <v>1229.7638499999998</v>
      </c>
      <c r="C20" s="147">
        <v>30.744096249999995</v>
      </c>
    </row>
    <row r="21" spans="1:3" x14ac:dyDescent="0.2">
      <c r="A21" s="44" t="s">
        <v>15</v>
      </c>
      <c r="B21" s="143">
        <v>1229.7638499999998</v>
      </c>
      <c r="C21" s="146">
        <v>30.744096249999995</v>
      </c>
    </row>
    <row r="22" spans="1:3" x14ac:dyDescent="0.2">
      <c r="A22" s="43" t="s">
        <v>16</v>
      </c>
      <c r="B22" s="142">
        <v>1027.37285</v>
      </c>
      <c r="C22" s="147">
        <v>25.68432125</v>
      </c>
    </row>
    <row r="23" spans="1:3" x14ac:dyDescent="0.2">
      <c r="A23" s="44" t="s">
        <v>17</v>
      </c>
      <c r="B23" s="143">
        <v>1321.5604499999999</v>
      </c>
      <c r="C23" s="146">
        <v>33.039011250000001</v>
      </c>
    </row>
    <row r="24" spans="1:3" x14ac:dyDescent="0.2">
      <c r="A24" s="43" t="s">
        <v>18</v>
      </c>
      <c r="B24" s="142">
        <v>1229.7638499999998</v>
      </c>
      <c r="C24" s="147">
        <v>30.744096249999995</v>
      </c>
    </row>
    <row r="25" spans="1:3" x14ac:dyDescent="0.2">
      <c r="A25" s="44" t="s">
        <v>19</v>
      </c>
      <c r="B25" s="143">
        <v>491.73704999999995</v>
      </c>
      <c r="C25" s="146">
        <v>12.29342625</v>
      </c>
    </row>
    <row r="26" spans="1:3" x14ac:dyDescent="0.2">
      <c r="A26" s="43" t="s">
        <v>20</v>
      </c>
      <c r="B26" s="142">
        <v>1297.0278999999998</v>
      </c>
      <c r="C26" s="147">
        <v>32.425697499999998</v>
      </c>
    </row>
    <row r="27" spans="1:3" x14ac:dyDescent="0.2">
      <c r="A27" s="44" t="s">
        <v>21</v>
      </c>
      <c r="B27" s="143">
        <v>491.73704999999995</v>
      </c>
      <c r="C27" s="146">
        <v>12.29342625</v>
      </c>
    </row>
    <row r="28" spans="1:3" x14ac:dyDescent="0.2">
      <c r="A28" s="43" t="s">
        <v>22</v>
      </c>
      <c r="B28" s="142">
        <v>1235.2651499999999</v>
      </c>
      <c r="C28" s="147">
        <v>30.881628749999997</v>
      </c>
    </row>
    <row r="29" spans="1:3" x14ac:dyDescent="0.2">
      <c r="A29" s="44" t="s">
        <v>23</v>
      </c>
      <c r="B29" s="143">
        <v>1020.7144499999999</v>
      </c>
      <c r="C29" s="146">
        <v>25.517861249999999</v>
      </c>
    </row>
    <row r="30" spans="1:3" x14ac:dyDescent="0.2">
      <c r="A30" s="43" t="s">
        <v>24</v>
      </c>
      <c r="B30" s="142">
        <v>1297.0278999999998</v>
      </c>
      <c r="C30" s="147">
        <v>32.425697499999998</v>
      </c>
    </row>
    <row r="31" spans="1:3" x14ac:dyDescent="0.2">
      <c r="A31" s="44" t="s">
        <v>25</v>
      </c>
      <c r="B31" s="143">
        <v>1078.742</v>
      </c>
      <c r="C31" s="146">
        <v>26.96855</v>
      </c>
    </row>
    <row r="32" spans="1:3" x14ac:dyDescent="0.2">
      <c r="A32" s="44" t="s">
        <v>27</v>
      </c>
      <c r="B32" s="143">
        <v>491.73704999999995</v>
      </c>
      <c r="C32" s="146">
        <v>12.29342625</v>
      </c>
    </row>
    <row r="33" spans="1:3" x14ac:dyDescent="0.2">
      <c r="A33" s="43" t="s">
        <v>28</v>
      </c>
      <c r="B33" s="142">
        <v>491.73704999999995</v>
      </c>
      <c r="C33" s="147">
        <v>12.29342625</v>
      </c>
    </row>
    <row r="34" spans="1:3" x14ac:dyDescent="0.2">
      <c r="A34" s="44" t="s">
        <v>29</v>
      </c>
      <c r="B34" s="143">
        <v>491.73704999999995</v>
      </c>
      <c r="C34" s="146">
        <v>12.29342625</v>
      </c>
    </row>
    <row r="35" spans="1:3" x14ac:dyDescent="0.2">
      <c r="A35" s="43" t="s">
        <v>30</v>
      </c>
      <c r="B35" s="142">
        <v>2067.4535000000001</v>
      </c>
      <c r="C35" s="147">
        <v>51.6863375</v>
      </c>
    </row>
    <row r="36" spans="1:3" x14ac:dyDescent="0.2">
      <c r="A36" s="44" t="s">
        <v>31</v>
      </c>
      <c r="B36" s="143">
        <v>1704.8244499999998</v>
      </c>
      <c r="C36" s="146">
        <v>42.620611249999996</v>
      </c>
    </row>
    <row r="37" spans="1:3" x14ac:dyDescent="0.2">
      <c r="A37" s="43" t="s">
        <v>32</v>
      </c>
      <c r="B37" s="142">
        <v>1887.05755</v>
      </c>
      <c r="C37" s="147">
        <v>47.176438750000003</v>
      </c>
    </row>
    <row r="38" spans="1:3" x14ac:dyDescent="0.2">
      <c r="A38" s="44" t="s">
        <v>33</v>
      </c>
      <c r="B38" s="143">
        <v>1027.37285</v>
      </c>
      <c r="C38" s="146">
        <v>25.68432125</v>
      </c>
    </row>
    <row r="39" spans="1:3" x14ac:dyDescent="0.2">
      <c r="A39" s="43" t="s">
        <v>34</v>
      </c>
      <c r="B39" s="142">
        <v>1267.8161999999998</v>
      </c>
      <c r="C39" s="147">
        <v>31.695404999999994</v>
      </c>
    </row>
    <row r="40" spans="1:3" x14ac:dyDescent="0.2">
      <c r="A40" s="44" t="s">
        <v>35</v>
      </c>
      <c r="B40" s="143">
        <v>1459.2857999999999</v>
      </c>
      <c r="C40" s="146">
        <v>36.482144999999996</v>
      </c>
    </row>
    <row r="41" spans="1:3" x14ac:dyDescent="0.2">
      <c r="A41" s="43" t="s">
        <v>36</v>
      </c>
      <c r="B41" s="142">
        <v>1887.05755</v>
      </c>
      <c r="C41" s="147">
        <v>47.176438750000003</v>
      </c>
    </row>
    <row r="42" spans="1:3" x14ac:dyDescent="0.2">
      <c r="A42" s="44" t="s">
        <v>37</v>
      </c>
      <c r="B42" s="143">
        <v>1267.8161999999998</v>
      </c>
      <c r="C42" s="146">
        <v>31.695404999999994</v>
      </c>
    </row>
    <row r="43" spans="1:3" x14ac:dyDescent="0.2">
      <c r="A43" s="43" t="s">
        <v>38</v>
      </c>
      <c r="B43" s="142">
        <v>2678.6357499999999</v>
      </c>
      <c r="C43" s="147">
        <v>66.965893749999992</v>
      </c>
    </row>
    <row r="44" spans="1:3" x14ac:dyDescent="0.2">
      <c r="A44" s="44" t="s">
        <v>39</v>
      </c>
      <c r="B44" s="143">
        <v>1222.6283999999998</v>
      </c>
      <c r="C44" s="146">
        <v>30.565709999999996</v>
      </c>
    </row>
    <row r="45" spans="1:3" x14ac:dyDescent="0.2">
      <c r="A45" s="43" t="s">
        <v>40</v>
      </c>
      <c r="B45" s="142">
        <v>1168.9856499999999</v>
      </c>
      <c r="C45" s="147">
        <v>29.224641249999998</v>
      </c>
    </row>
    <row r="46" spans="1:3" x14ac:dyDescent="0.2">
      <c r="A46" s="44" t="s">
        <v>41</v>
      </c>
      <c r="B46" s="143">
        <v>1222.6283999999998</v>
      </c>
      <c r="C46" s="146">
        <v>30.565709999999996</v>
      </c>
    </row>
    <row r="47" spans="1:3" x14ac:dyDescent="0.2">
      <c r="A47" s="43" t="s">
        <v>42</v>
      </c>
      <c r="B47" s="142">
        <v>1168.9856499999999</v>
      </c>
      <c r="C47" s="147">
        <v>29.224641249999998</v>
      </c>
    </row>
    <row r="48" spans="1:3" x14ac:dyDescent="0.2">
      <c r="A48" s="44" t="s">
        <v>43</v>
      </c>
      <c r="B48" s="143">
        <v>1278.2097999999999</v>
      </c>
      <c r="C48" s="146">
        <v>31.955244999999998</v>
      </c>
    </row>
    <row r="49" spans="1:3" x14ac:dyDescent="0.2">
      <c r="A49" s="43" t="s">
        <v>44</v>
      </c>
      <c r="B49" s="142">
        <v>1279.0319500000001</v>
      </c>
      <c r="C49" s="147">
        <v>31.975798750000003</v>
      </c>
    </row>
    <row r="50" spans="1:3" x14ac:dyDescent="0.2">
      <c r="A50" s="44" t="s">
        <v>45</v>
      </c>
      <c r="B50" s="143">
        <v>1790.0539999999996</v>
      </c>
      <c r="C50" s="146">
        <v>44.751349999999988</v>
      </c>
    </row>
    <row r="51" spans="1:3" x14ac:dyDescent="0.2">
      <c r="A51" s="43" t="s">
        <v>46</v>
      </c>
      <c r="B51" s="142">
        <v>1613.2511499999998</v>
      </c>
      <c r="C51" s="147">
        <v>40.331278749999996</v>
      </c>
    </row>
    <row r="52" spans="1:3" x14ac:dyDescent="0.2">
      <c r="A52" s="44" t="s">
        <v>47</v>
      </c>
      <c r="B52" s="143">
        <v>1887.05755</v>
      </c>
      <c r="C52" s="146">
        <v>47.176438750000003</v>
      </c>
    </row>
    <row r="53" spans="1:3" x14ac:dyDescent="0.2">
      <c r="A53" s="43" t="s">
        <v>48</v>
      </c>
      <c r="B53" s="142">
        <v>1233.1438000000001</v>
      </c>
      <c r="C53" s="147">
        <v>30.828595</v>
      </c>
    </row>
    <row r="54" spans="1:3" x14ac:dyDescent="0.2">
      <c r="A54" s="44" t="s">
        <v>49</v>
      </c>
      <c r="B54" s="143">
        <v>1279.2755499999998</v>
      </c>
      <c r="C54" s="146">
        <v>31.981888749999996</v>
      </c>
    </row>
    <row r="55" spans="1:3" x14ac:dyDescent="0.2">
      <c r="A55" s="43" t="s">
        <v>50</v>
      </c>
      <c r="B55" s="142">
        <v>1279.0319500000001</v>
      </c>
      <c r="C55" s="147">
        <v>31.975798750000003</v>
      </c>
    </row>
    <row r="56" spans="1:3" x14ac:dyDescent="0.2">
      <c r="A56" s="44" t="s">
        <v>51</v>
      </c>
      <c r="B56" s="143">
        <v>1279.0319500000001</v>
      </c>
      <c r="C56" s="146">
        <v>31.975798750000003</v>
      </c>
    </row>
    <row r="57" spans="1:3" x14ac:dyDescent="0.2">
      <c r="A57" s="43" t="s">
        <v>52</v>
      </c>
      <c r="B57" s="142">
        <v>1267.8161999999998</v>
      </c>
      <c r="C57" s="147">
        <v>31.695404999999994</v>
      </c>
    </row>
    <row r="58" spans="1:3" x14ac:dyDescent="0.2">
      <c r="A58" s="44" t="s">
        <v>53</v>
      </c>
      <c r="B58" s="143">
        <v>1020.7144499999999</v>
      </c>
      <c r="C58" s="146">
        <v>25.517861249999999</v>
      </c>
    </row>
    <row r="59" spans="1:3" x14ac:dyDescent="0.2">
      <c r="A59" s="43" t="s">
        <v>54</v>
      </c>
      <c r="B59" s="142">
        <v>1044.4755999999998</v>
      </c>
      <c r="C59" s="147">
        <v>26.111889999999995</v>
      </c>
    </row>
    <row r="60" spans="1:3" x14ac:dyDescent="0.2">
      <c r="A60" s="44" t="s">
        <v>55</v>
      </c>
      <c r="B60" s="143">
        <v>1704.8244499999998</v>
      </c>
      <c r="C60" s="146">
        <v>42.620611249999996</v>
      </c>
    </row>
    <row r="61" spans="1:3" x14ac:dyDescent="0.2">
      <c r="A61" s="43" t="s">
        <v>56</v>
      </c>
      <c r="B61" s="142">
        <v>1508.3102999999999</v>
      </c>
      <c r="C61" s="147">
        <v>37.7077575</v>
      </c>
    </row>
    <row r="62" spans="1:3" x14ac:dyDescent="0.2">
      <c r="A62" s="44" t="s">
        <v>57</v>
      </c>
      <c r="B62" s="143">
        <v>1020.7144499999999</v>
      </c>
      <c r="C62" s="146">
        <v>25.517861249999999</v>
      </c>
    </row>
    <row r="63" spans="1:3" x14ac:dyDescent="0.2">
      <c r="A63" s="43" t="s">
        <v>58</v>
      </c>
      <c r="B63" s="142">
        <v>1020.7144499999999</v>
      </c>
      <c r="C63" s="147">
        <v>25.517861249999999</v>
      </c>
    </row>
    <row r="64" spans="1:3" x14ac:dyDescent="0.2">
      <c r="A64" s="44" t="s">
        <v>59</v>
      </c>
      <c r="B64" s="143">
        <v>2643.1208999999999</v>
      </c>
      <c r="C64" s="146">
        <v>66.078022500000003</v>
      </c>
    </row>
    <row r="65" spans="1:3" x14ac:dyDescent="0.2">
      <c r="A65" s="43" t="s">
        <v>60</v>
      </c>
      <c r="B65" s="142">
        <v>2715.1148499999995</v>
      </c>
      <c r="C65" s="147">
        <v>67.877871249999984</v>
      </c>
    </row>
    <row r="66" spans="1:3" x14ac:dyDescent="0.2">
      <c r="A66" s="44" t="s">
        <v>61</v>
      </c>
      <c r="B66" s="143">
        <v>2678.6357499999999</v>
      </c>
      <c r="C66" s="146">
        <v>66.965893749999992</v>
      </c>
    </row>
    <row r="67" spans="1:3" x14ac:dyDescent="0.2">
      <c r="A67" s="43" t="s">
        <v>62</v>
      </c>
      <c r="B67" s="142">
        <v>1001.2061499999999</v>
      </c>
      <c r="C67" s="147">
        <v>25.030153749999997</v>
      </c>
    </row>
    <row r="68" spans="1:3" x14ac:dyDescent="0.2">
      <c r="A68" s="44" t="s">
        <v>63</v>
      </c>
      <c r="B68" s="143">
        <v>966.04654999999991</v>
      </c>
      <c r="C68" s="146">
        <v>24.151163749999998</v>
      </c>
    </row>
    <row r="69" spans="1:3" x14ac:dyDescent="0.2">
      <c r="A69" s="43" t="s">
        <v>64</v>
      </c>
      <c r="B69" s="142">
        <v>1392.3871499999998</v>
      </c>
      <c r="C69" s="147">
        <v>34.809678749999996</v>
      </c>
    </row>
    <row r="70" spans="1:3" x14ac:dyDescent="0.2">
      <c r="A70" s="44" t="s">
        <v>65</v>
      </c>
      <c r="B70" s="143">
        <v>1887.05755</v>
      </c>
      <c r="C70" s="146">
        <v>47.176438750000003</v>
      </c>
    </row>
    <row r="71" spans="1:3" x14ac:dyDescent="0.2">
      <c r="A71" s="43" t="s">
        <v>66</v>
      </c>
      <c r="B71" s="142">
        <v>869.8549999999999</v>
      </c>
      <c r="C71" s="147">
        <v>21.746374999999997</v>
      </c>
    </row>
    <row r="72" spans="1:3" x14ac:dyDescent="0.2">
      <c r="A72" s="44" t="s">
        <v>67</v>
      </c>
      <c r="B72" s="143">
        <v>1267.8161999999998</v>
      </c>
      <c r="C72" s="146">
        <v>31.695404999999994</v>
      </c>
    </row>
    <row r="73" spans="1:3" x14ac:dyDescent="0.2">
      <c r="A73" s="43" t="s">
        <v>68</v>
      </c>
      <c r="B73" s="142">
        <v>1267.8161999999998</v>
      </c>
      <c r="C73" s="147">
        <v>31.695404999999994</v>
      </c>
    </row>
    <row r="74" spans="1:3" x14ac:dyDescent="0.2">
      <c r="A74" s="44" t="s">
        <v>69</v>
      </c>
      <c r="B74" s="143">
        <v>1001.2061499999999</v>
      </c>
      <c r="C74" s="146">
        <v>25.030153749999997</v>
      </c>
    </row>
    <row r="75" spans="1:3" x14ac:dyDescent="0.2">
      <c r="A75" s="43" t="s">
        <v>70</v>
      </c>
      <c r="B75" s="142">
        <v>966.04654999999991</v>
      </c>
      <c r="C75" s="147">
        <v>24.151163749999998</v>
      </c>
    </row>
    <row r="76" spans="1:3" x14ac:dyDescent="0.2">
      <c r="A76" s="44" t="s">
        <v>71</v>
      </c>
      <c r="B76" s="143">
        <v>998.16114999999991</v>
      </c>
      <c r="C76" s="146">
        <v>24.954028749999999</v>
      </c>
    </row>
    <row r="77" spans="1:3" x14ac:dyDescent="0.2">
      <c r="A77" s="43" t="s">
        <v>72</v>
      </c>
      <c r="B77" s="142">
        <v>1178.14095</v>
      </c>
      <c r="C77" s="147">
        <v>29.453523749999999</v>
      </c>
    </row>
    <row r="78" spans="1:3" x14ac:dyDescent="0.2">
      <c r="A78" s="44" t="s">
        <v>73</v>
      </c>
      <c r="B78" s="143">
        <v>1046.8507</v>
      </c>
      <c r="C78" s="146">
        <v>26.171267499999999</v>
      </c>
    </row>
    <row r="79" spans="1:3" x14ac:dyDescent="0.2">
      <c r="A79" s="43" t="s">
        <v>74</v>
      </c>
      <c r="B79" s="142">
        <v>1178.14095</v>
      </c>
      <c r="C79" s="147">
        <v>29.453523749999999</v>
      </c>
    </row>
    <row r="80" spans="1:3" x14ac:dyDescent="0.2">
      <c r="A80" s="44" t="s">
        <v>75</v>
      </c>
      <c r="B80" s="143">
        <v>1102.46255</v>
      </c>
      <c r="C80" s="146">
        <v>27.561563749999998</v>
      </c>
    </row>
    <row r="81" spans="1:3" x14ac:dyDescent="0.2">
      <c r="A81" s="43" t="s">
        <v>76</v>
      </c>
      <c r="B81" s="142">
        <v>2067.4535000000001</v>
      </c>
      <c r="C81" s="147">
        <v>51.6863375</v>
      </c>
    </row>
    <row r="82" spans="1:3" x14ac:dyDescent="0.2">
      <c r="A82" s="44" t="s">
        <v>77</v>
      </c>
      <c r="B82" s="143">
        <v>1267.8161999999998</v>
      </c>
      <c r="C82" s="146">
        <v>31.695404999999994</v>
      </c>
    </row>
    <row r="83" spans="1:3" x14ac:dyDescent="0.2">
      <c r="A83" s="43" t="s">
        <v>78</v>
      </c>
      <c r="B83" s="142">
        <v>1047.8250999999998</v>
      </c>
      <c r="C83" s="147">
        <v>26.195627499999993</v>
      </c>
    </row>
    <row r="84" spans="1:3" x14ac:dyDescent="0.2">
      <c r="A84" s="44" t="s">
        <v>79</v>
      </c>
      <c r="B84" s="143">
        <v>1102.46255</v>
      </c>
      <c r="C84" s="146">
        <v>27.561563749999998</v>
      </c>
    </row>
    <row r="85" spans="1:3" x14ac:dyDescent="0.2">
      <c r="A85" s="43" t="s">
        <v>80</v>
      </c>
      <c r="B85" s="142">
        <v>1102.46255</v>
      </c>
      <c r="C85" s="147">
        <v>27.561563749999998</v>
      </c>
    </row>
    <row r="86" spans="1:3" x14ac:dyDescent="0.2">
      <c r="A86" s="44" t="s">
        <v>81</v>
      </c>
      <c r="B86" s="143">
        <v>1229.7638499999998</v>
      </c>
      <c r="C86" s="146">
        <v>30.744096249999995</v>
      </c>
    </row>
    <row r="87" spans="1:3" x14ac:dyDescent="0.2">
      <c r="A87" s="43" t="s">
        <v>83</v>
      </c>
      <c r="B87" s="142">
        <v>1027.37285</v>
      </c>
      <c r="C87" s="147">
        <v>25.68432125</v>
      </c>
    </row>
    <row r="88" spans="1:3" x14ac:dyDescent="0.2">
      <c r="A88" s="44" t="s">
        <v>84</v>
      </c>
      <c r="B88" s="143">
        <v>1267.8161999999998</v>
      </c>
      <c r="C88" s="146">
        <v>31.695404999999994</v>
      </c>
    </row>
    <row r="89" spans="1:3" x14ac:dyDescent="0.2">
      <c r="A89" s="43" t="s">
        <v>85</v>
      </c>
      <c r="B89" s="142">
        <v>1436.4888999999998</v>
      </c>
      <c r="C89" s="147">
        <v>35.912222499999999</v>
      </c>
    </row>
    <row r="90" spans="1:3" x14ac:dyDescent="0.2">
      <c r="A90" s="44" t="s">
        <v>86</v>
      </c>
      <c r="B90" s="143">
        <v>1027.37285</v>
      </c>
      <c r="C90" s="146">
        <v>25.68432125</v>
      </c>
    </row>
    <row r="91" spans="1:3" x14ac:dyDescent="0.2">
      <c r="A91" s="43" t="s">
        <v>87</v>
      </c>
      <c r="B91" s="142">
        <v>1027.37285</v>
      </c>
      <c r="C91" s="147">
        <v>25.68432125</v>
      </c>
    </row>
    <row r="92" spans="1:3" x14ac:dyDescent="0.2">
      <c r="A92" s="44" t="s">
        <v>88</v>
      </c>
      <c r="B92" s="143">
        <v>1267.8161999999998</v>
      </c>
      <c r="C92" s="146">
        <v>31.695404999999994</v>
      </c>
    </row>
    <row r="93" spans="1:3" x14ac:dyDescent="0.2">
      <c r="A93" s="43" t="s">
        <v>89</v>
      </c>
      <c r="B93" s="142">
        <v>1207.9007499999998</v>
      </c>
      <c r="C93" s="147">
        <v>30.197518749999993</v>
      </c>
    </row>
    <row r="94" spans="1:3" x14ac:dyDescent="0.2">
      <c r="A94" s="44" t="s">
        <v>90</v>
      </c>
      <c r="B94" s="143">
        <v>916.76829999999995</v>
      </c>
      <c r="C94" s="146">
        <v>22.919207499999999</v>
      </c>
    </row>
    <row r="95" spans="1:3" x14ac:dyDescent="0.2">
      <c r="A95" s="43" t="s">
        <v>91</v>
      </c>
      <c r="B95" s="142">
        <v>1102.46255</v>
      </c>
      <c r="C95" s="147">
        <v>27.561563749999998</v>
      </c>
    </row>
    <row r="96" spans="1:3" x14ac:dyDescent="0.2">
      <c r="A96" s="44" t="s">
        <v>92</v>
      </c>
      <c r="B96" s="143">
        <v>1173.6850999999997</v>
      </c>
      <c r="C96" s="146">
        <v>29.342127499999993</v>
      </c>
    </row>
    <row r="97" spans="1:3" x14ac:dyDescent="0.2">
      <c r="A97" s="43" t="s">
        <v>93</v>
      </c>
      <c r="B97" s="142">
        <v>1088.2424000000001</v>
      </c>
      <c r="C97" s="147">
        <v>27.206060000000001</v>
      </c>
    </row>
    <row r="98" spans="1:3" x14ac:dyDescent="0.2">
      <c r="A98" s="44" t="s">
        <v>94</v>
      </c>
      <c r="B98" s="143">
        <v>1173.6850999999997</v>
      </c>
      <c r="C98" s="146">
        <v>29.342127499999993</v>
      </c>
    </row>
    <row r="99" spans="1:3" x14ac:dyDescent="0.2">
      <c r="A99" s="43" t="s">
        <v>95</v>
      </c>
      <c r="B99" s="142">
        <v>1077.7269999999999</v>
      </c>
      <c r="C99" s="147">
        <v>26.943174999999997</v>
      </c>
    </row>
    <row r="100" spans="1:3" x14ac:dyDescent="0.2">
      <c r="A100" s="44" t="s">
        <v>96</v>
      </c>
      <c r="B100" s="143">
        <v>1026.6724999999999</v>
      </c>
      <c r="C100" s="146">
        <v>25.666812499999999</v>
      </c>
    </row>
    <row r="101" spans="1:3" x14ac:dyDescent="0.2">
      <c r="A101" s="43" t="s">
        <v>97</v>
      </c>
      <c r="B101" s="142">
        <v>1077.7269999999999</v>
      </c>
      <c r="C101" s="147">
        <v>26.943174999999997</v>
      </c>
    </row>
    <row r="102" spans="1:3" x14ac:dyDescent="0.2">
      <c r="A102" s="44" t="s">
        <v>98</v>
      </c>
      <c r="B102" s="143">
        <v>1026.6724999999999</v>
      </c>
      <c r="C102" s="146">
        <v>25.666812499999999</v>
      </c>
    </row>
    <row r="103" spans="1:3" x14ac:dyDescent="0.2">
      <c r="A103" s="43" t="s">
        <v>99</v>
      </c>
      <c r="B103" s="142">
        <v>1102.46255</v>
      </c>
      <c r="C103" s="147">
        <v>27.561563749999998</v>
      </c>
    </row>
    <row r="104" spans="1:3" x14ac:dyDescent="0.2">
      <c r="A104" s="44" t="s">
        <v>100</v>
      </c>
      <c r="B104" s="143">
        <v>1887.05755</v>
      </c>
      <c r="C104" s="146">
        <v>47.176438750000003</v>
      </c>
    </row>
    <row r="105" spans="1:3" x14ac:dyDescent="0.2">
      <c r="A105" s="43" t="s">
        <v>101</v>
      </c>
      <c r="B105" s="142">
        <v>869.8549999999999</v>
      </c>
      <c r="C105" s="147">
        <v>21.746374999999997</v>
      </c>
    </row>
    <row r="106" spans="1:3" x14ac:dyDescent="0.2">
      <c r="A106" s="45" t="s">
        <v>102</v>
      </c>
      <c r="B106" s="144">
        <v>1321.5604499999999</v>
      </c>
      <c r="C106" s="146">
        <v>33.039011250000001</v>
      </c>
    </row>
    <row r="107" spans="1:3" x14ac:dyDescent="0.2">
      <c r="A107" s="43" t="s">
        <v>103</v>
      </c>
      <c r="B107" s="142">
        <v>2715.1148499999995</v>
      </c>
      <c r="C107" s="147">
        <v>67.877871249999984</v>
      </c>
    </row>
    <row r="108" spans="1:3" x14ac:dyDescent="0.2">
      <c r="A108" s="44" t="s">
        <v>104</v>
      </c>
      <c r="B108" s="143">
        <v>491.73704999999995</v>
      </c>
      <c r="C108" s="146">
        <v>12.29342625</v>
      </c>
    </row>
    <row r="109" spans="1:3" ht="17" thickBot="1" x14ac:dyDescent="0.25">
      <c r="A109" s="46" t="s">
        <v>105</v>
      </c>
      <c r="B109" s="145">
        <v>1020.7144499999999</v>
      </c>
      <c r="C109" s="148">
        <v>25.517861249999999</v>
      </c>
    </row>
    <row r="110" spans="1:3" x14ac:dyDescent="0.2">
      <c r="A110" s="11"/>
      <c r="B110" s="11"/>
      <c r="C110" s="47"/>
    </row>
    <row r="111" spans="1:3" x14ac:dyDescent="0.2">
      <c r="A111" s="48" t="s">
        <v>106</v>
      </c>
      <c r="B111" s="12">
        <v>17.87</v>
      </c>
      <c r="C111" s="12"/>
    </row>
    <row r="112" spans="1:3" x14ac:dyDescent="0.2">
      <c r="A112" s="48" t="s">
        <v>107</v>
      </c>
      <c r="B112" s="12">
        <v>7.26</v>
      </c>
      <c r="C112" s="12"/>
    </row>
    <row r="113" spans="1:3" x14ac:dyDescent="0.2">
      <c r="A113" s="48"/>
      <c r="B113" s="48"/>
      <c r="C113" s="12"/>
    </row>
    <row r="114" spans="1:3" ht="87" customHeight="1" x14ac:dyDescent="0.2">
      <c r="A114" s="200" t="s">
        <v>108</v>
      </c>
      <c r="B114" s="200"/>
      <c r="C114" s="200"/>
    </row>
    <row r="115" spans="1:3" ht="50" customHeight="1" x14ac:dyDescent="0.2">
      <c r="A115" s="211" t="s">
        <v>236</v>
      </c>
      <c r="B115" s="211"/>
      <c r="C115" s="211"/>
    </row>
  </sheetData>
  <autoFilter ref="A6:C109" xr:uid="{29ED7892-4EF4-264F-BCB4-4D1DFDAA0242}"/>
  <mergeCells count="2">
    <mergeCell ref="A114:C114"/>
    <mergeCell ref="A115:C115"/>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FFEE-0F4F-434D-8894-44F14BD359BC}">
  <sheetPr>
    <tabColor rgb="FF0070C0"/>
  </sheetPr>
  <dimension ref="A1:K99"/>
  <sheetViews>
    <sheetView topLeftCell="A78" zoomScaleNormal="100" workbookViewId="0">
      <selection activeCell="E13" sqref="E13"/>
    </sheetView>
  </sheetViews>
  <sheetFormatPr baseColWidth="10" defaultRowHeight="16" x14ac:dyDescent="0.2"/>
  <cols>
    <col min="1" max="1" width="42.83203125" customWidth="1"/>
    <col min="2" max="4" width="16" customWidth="1"/>
    <col min="5" max="5" width="16" style="40" customWidth="1"/>
    <col min="7" max="7" width="38.33203125" customWidth="1"/>
    <col min="8" max="9" width="12.6640625" customWidth="1"/>
    <col min="10" max="11" width="12.83203125" customWidth="1"/>
  </cols>
  <sheetData>
    <row r="1" spans="1:11" ht="35" customHeight="1" x14ac:dyDescent="0.2">
      <c r="A1" s="2" t="s">
        <v>112</v>
      </c>
      <c r="B1" s="1"/>
      <c r="C1" s="1"/>
      <c r="D1" s="1"/>
      <c r="E1" s="11"/>
      <c r="F1" s="1"/>
      <c r="G1" s="2"/>
      <c r="H1" s="1"/>
      <c r="I1" s="1"/>
      <c r="J1" s="1"/>
      <c r="K1" s="1"/>
    </row>
    <row r="2" spans="1:11" x14ac:dyDescent="0.2">
      <c r="A2" s="1"/>
      <c r="B2" s="1"/>
      <c r="C2" s="1"/>
      <c r="D2" s="1"/>
      <c r="E2" s="11"/>
      <c r="F2" s="1"/>
      <c r="G2" s="1"/>
      <c r="H2" s="1"/>
      <c r="I2" s="1"/>
      <c r="J2" s="1"/>
      <c r="K2" s="1"/>
    </row>
    <row r="3" spans="1:11" x14ac:dyDescent="0.2">
      <c r="A3" s="132" t="s">
        <v>231</v>
      </c>
      <c r="B3" s="1"/>
      <c r="C3" s="1"/>
      <c r="D3" s="1"/>
      <c r="E3" s="11"/>
      <c r="F3" s="1"/>
      <c r="G3" s="1"/>
      <c r="H3" s="1"/>
      <c r="I3" s="1"/>
      <c r="J3" s="1"/>
      <c r="K3" s="1"/>
    </row>
    <row r="4" spans="1:11" ht="50" customHeight="1" x14ac:dyDescent="0.2">
      <c r="A4" s="216" t="s">
        <v>117</v>
      </c>
      <c r="B4" s="216"/>
      <c r="C4" s="216"/>
      <c r="D4" s="216"/>
      <c r="E4" s="216"/>
      <c r="F4" s="1"/>
      <c r="G4" s="1"/>
      <c r="H4" s="1"/>
      <c r="I4" s="1"/>
      <c r="J4" s="14"/>
      <c r="K4" s="14"/>
    </row>
    <row r="5" spans="1:11" ht="17" thickBot="1" x14ac:dyDescent="0.25">
      <c r="A5" s="1"/>
      <c r="B5" s="1"/>
      <c r="C5" s="1"/>
      <c r="D5" s="1"/>
      <c r="E5" s="66"/>
      <c r="F5" s="11"/>
    </row>
    <row r="6" spans="1:11" ht="30" customHeight="1" x14ac:dyDescent="0.2">
      <c r="A6" s="212" t="s">
        <v>113</v>
      </c>
      <c r="B6" s="213"/>
      <c r="C6" s="213"/>
      <c r="D6" s="214"/>
      <c r="E6" s="215"/>
      <c r="F6" s="1"/>
    </row>
    <row r="7" spans="1:11" ht="45" x14ac:dyDescent="0.2">
      <c r="A7" s="15" t="s">
        <v>2</v>
      </c>
      <c r="B7" s="16" t="s">
        <v>115</v>
      </c>
      <c r="C7" s="16" t="s">
        <v>116</v>
      </c>
      <c r="D7" s="51" t="s">
        <v>222</v>
      </c>
      <c r="E7" s="149" t="s">
        <v>223</v>
      </c>
      <c r="F7" s="1"/>
    </row>
    <row r="8" spans="1:11" x14ac:dyDescent="0.2">
      <c r="A8" s="18" t="s">
        <v>4</v>
      </c>
      <c r="B8" s="19">
        <v>43</v>
      </c>
      <c r="C8" s="19">
        <v>46</v>
      </c>
      <c r="D8" s="20">
        <v>1523.9920500000001</v>
      </c>
      <c r="E8" s="21">
        <v>33.866489999999999</v>
      </c>
      <c r="F8" s="1"/>
    </row>
    <row r="9" spans="1:11" x14ac:dyDescent="0.2">
      <c r="A9" s="23" t="s">
        <v>7</v>
      </c>
      <c r="B9" s="24">
        <v>43</v>
      </c>
      <c r="C9" s="24">
        <v>46</v>
      </c>
      <c r="D9" s="25">
        <v>1486.7555062500001</v>
      </c>
      <c r="E9" s="138">
        <v>33.039011250000001</v>
      </c>
      <c r="F9" s="1"/>
    </row>
    <row r="10" spans="1:11" x14ac:dyDescent="0.2">
      <c r="A10" s="181" t="s">
        <v>235</v>
      </c>
      <c r="B10" s="182">
        <v>42</v>
      </c>
      <c r="C10" s="182">
        <v>45</v>
      </c>
      <c r="D10" s="183">
        <v>1351.0712578124999</v>
      </c>
      <c r="E10" s="184">
        <v>30.881628749999997</v>
      </c>
      <c r="F10" s="1"/>
    </row>
    <row r="11" spans="1:11" x14ac:dyDescent="0.2">
      <c r="A11" s="185" t="s">
        <v>8</v>
      </c>
      <c r="B11" s="186">
        <v>43</v>
      </c>
      <c r="C11" s="186">
        <v>46</v>
      </c>
      <c r="D11" s="53">
        <v>1616.0500124999999</v>
      </c>
      <c r="E11" s="49">
        <v>35.912222499999999</v>
      </c>
      <c r="F11" s="1"/>
    </row>
    <row r="12" spans="1:11" x14ac:dyDescent="0.2">
      <c r="A12" s="181" t="s">
        <v>11</v>
      </c>
      <c r="B12" s="182">
        <v>43</v>
      </c>
      <c r="C12" s="182">
        <v>46</v>
      </c>
      <c r="D12" s="183">
        <v>1155.7944562499999</v>
      </c>
      <c r="E12" s="184">
        <v>25.68432125</v>
      </c>
      <c r="F12" s="1"/>
    </row>
    <row r="13" spans="1:11" x14ac:dyDescent="0.2">
      <c r="A13" s="187" t="s">
        <v>234</v>
      </c>
      <c r="B13" s="188">
        <v>42</v>
      </c>
      <c r="C13" s="188">
        <v>45</v>
      </c>
      <c r="D13" s="189">
        <f>1002.72</f>
        <v>1002.72</v>
      </c>
      <c r="E13" s="190">
        <f>D13/43.75</f>
        <v>22.919314285714286</v>
      </c>
      <c r="F13" s="1"/>
    </row>
    <row r="14" spans="1:11" x14ac:dyDescent="0.2">
      <c r="A14" s="18" t="s">
        <v>12</v>
      </c>
      <c r="B14" s="19">
        <v>43</v>
      </c>
      <c r="C14" s="19">
        <v>46</v>
      </c>
      <c r="D14" s="20">
        <v>1155.7944562499999</v>
      </c>
      <c r="E14" s="21">
        <v>25.68432125</v>
      </c>
      <c r="F14" s="1"/>
    </row>
    <row r="15" spans="1:11" x14ac:dyDescent="0.2">
      <c r="A15" s="23" t="s">
        <v>13</v>
      </c>
      <c r="B15" s="24">
        <v>42</v>
      </c>
      <c r="C15" s="24">
        <v>45</v>
      </c>
      <c r="D15" s="25">
        <v>537.83739843750004</v>
      </c>
      <c r="E15" s="138">
        <v>12.29342625</v>
      </c>
      <c r="F15" s="1"/>
    </row>
    <row r="16" spans="1:11" x14ac:dyDescent="0.2">
      <c r="A16" s="18" t="s">
        <v>14</v>
      </c>
      <c r="B16" s="19">
        <v>42</v>
      </c>
      <c r="C16" s="19">
        <v>45</v>
      </c>
      <c r="D16" s="20">
        <v>1345.0542109374999</v>
      </c>
      <c r="E16" s="21">
        <v>30.744096249999995</v>
      </c>
      <c r="F16" s="1"/>
    </row>
    <row r="17" spans="1:6" x14ac:dyDescent="0.2">
      <c r="A17" s="23" t="s">
        <v>15</v>
      </c>
      <c r="B17" s="24">
        <v>43</v>
      </c>
      <c r="C17" s="24">
        <v>46</v>
      </c>
      <c r="D17" s="25">
        <v>1383.4843312499997</v>
      </c>
      <c r="E17" s="138">
        <v>30.744096249999995</v>
      </c>
      <c r="F17" s="1"/>
    </row>
    <row r="18" spans="1:6" x14ac:dyDescent="0.2">
      <c r="A18" s="18" t="s">
        <v>17</v>
      </c>
      <c r="B18" s="19">
        <v>43</v>
      </c>
      <c r="C18" s="19">
        <v>46</v>
      </c>
      <c r="D18" s="20">
        <v>1486.7555062500001</v>
      </c>
      <c r="E18" s="21">
        <v>33.039011250000001</v>
      </c>
      <c r="F18" s="1"/>
    </row>
    <row r="19" spans="1:6" x14ac:dyDescent="0.2">
      <c r="A19" s="23" t="s">
        <v>19</v>
      </c>
      <c r="B19" s="24">
        <v>43</v>
      </c>
      <c r="C19" s="24">
        <v>46</v>
      </c>
      <c r="D19" s="25">
        <v>553.20418124999992</v>
      </c>
      <c r="E19" s="138">
        <v>12.29342625</v>
      </c>
      <c r="F19" s="1"/>
    </row>
    <row r="20" spans="1:6" x14ac:dyDescent="0.2">
      <c r="A20" s="18" t="s">
        <v>23</v>
      </c>
      <c r="B20" s="19">
        <v>43</v>
      </c>
      <c r="C20" s="19">
        <v>46</v>
      </c>
      <c r="D20" s="20">
        <v>1148.3037562499999</v>
      </c>
      <c r="E20" s="21">
        <v>25.517861249999999</v>
      </c>
      <c r="F20" s="1"/>
    </row>
    <row r="21" spans="1:6" x14ac:dyDescent="0.2">
      <c r="A21" s="18" t="s">
        <v>27</v>
      </c>
      <c r="B21" s="19">
        <v>42</v>
      </c>
      <c r="C21" s="19">
        <v>45</v>
      </c>
      <c r="D21" s="20">
        <v>537.83739843750004</v>
      </c>
      <c r="E21" s="21">
        <v>12.29342625</v>
      </c>
      <c r="F21" s="1"/>
    </row>
    <row r="22" spans="1:6" x14ac:dyDescent="0.2">
      <c r="A22" s="23" t="s">
        <v>28</v>
      </c>
      <c r="B22" s="24">
        <v>43</v>
      </c>
      <c r="C22" s="24">
        <v>46</v>
      </c>
      <c r="D22" s="25">
        <v>553.20418124999992</v>
      </c>
      <c r="E22" s="138">
        <v>12.29342625</v>
      </c>
      <c r="F22" s="1"/>
    </row>
    <row r="23" spans="1:6" x14ac:dyDescent="0.2">
      <c r="A23" s="18" t="s">
        <v>29</v>
      </c>
      <c r="B23" s="19">
        <v>43</v>
      </c>
      <c r="C23" s="19">
        <v>46</v>
      </c>
      <c r="D23" s="20">
        <v>553.20418124999992</v>
      </c>
      <c r="E23" s="21">
        <v>12.29342625</v>
      </c>
      <c r="F23" s="1"/>
    </row>
    <row r="24" spans="1:6" x14ac:dyDescent="0.2">
      <c r="A24" s="23" t="s">
        <v>31</v>
      </c>
      <c r="B24" s="24">
        <v>42</v>
      </c>
      <c r="C24" s="24">
        <v>45</v>
      </c>
      <c r="D24" s="25">
        <v>1864.6517421874998</v>
      </c>
      <c r="E24" s="138">
        <v>42.620611249999996</v>
      </c>
      <c r="F24" s="1"/>
    </row>
    <row r="25" spans="1:6" x14ac:dyDescent="0.2">
      <c r="A25" s="18" t="s">
        <v>33</v>
      </c>
      <c r="B25" s="19">
        <v>43</v>
      </c>
      <c r="C25" s="19">
        <v>46</v>
      </c>
      <c r="D25" s="20">
        <v>1155.7944562499999</v>
      </c>
      <c r="E25" s="21">
        <v>25.68432125</v>
      </c>
      <c r="F25" s="1"/>
    </row>
    <row r="26" spans="1:6" x14ac:dyDescent="0.2">
      <c r="A26" s="23" t="s">
        <v>34</v>
      </c>
      <c r="B26" s="24">
        <v>43</v>
      </c>
      <c r="C26" s="24">
        <v>46</v>
      </c>
      <c r="D26" s="25">
        <v>1426.2932249999999</v>
      </c>
      <c r="E26" s="138">
        <v>31.695404999999994</v>
      </c>
      <c r="F26" s="1"/>
    </row>
    <row r="27" spans="1:6" x14ac:dyDescent="0.2">
      <c r="A27" s="18" t="s">
        <v>36</v>
      </c>
      <c r="B27" s="19">
        <v>43</v>
      </c>
      <c r="C27" s="19">
        <v>46</v>
      </c>
      <c r="D27" s="20">
        <v>2122.9397437500002</v>
      </c>
      <c r="E27" s="21">
        <v>47.176438750000003</v>
      </c>
      <c r="F27" s="1"/>
    </row>
    <row r="28" spans="1:6" x14ac:dyDescent="0.2">
      <c r="A28" s="23" t="s">
        <v>38</v>
      </c>
      <c r="B28" s="24">
        <v>42</v>
      </c>
      <c r="C28" s="24">
        <v>46</v>
      </c>
      <c r="D28" s="25">
        <v>2929.7578515624996</v>
      </c>
      <c r="E28" s="138">
        <v>66.965893749999992</v>
      </c>
      <c r="F28" s="1"/>
    </row>
    <row r="29" spans="1:6" x14ac:dyDescent="0.2">
      <c r="A29" s="18" t="s">
        <v>40</v>
      </c>
      <c r="B29" s="19">
        <v>46</v>
      </c>
      <c r="C29" s="19">
        <v>47</v>
      </c>
      <c r="D29" s="20">
        <v>1446.6197418749998</v>
      </c>
      <c r="E29" s="21">
        <v>29.224641249999998</v>
      </c>
      <c r="F29" s="1"/>
    </row>
    <row r="30" spans="1:6" x14ac:dyDescent="0.2">
      <c r="A30" s="23" t="s">
        <v>42</v>
      </c>
      <c r="B30" s="24">
        <v>46</v>
      </c>
      <c r="C30" s="24">
        <v>47</v>
      </c>
      <c r="D30" s="25">
        <v>1446.6197418749998</v>
      </c>
      <c r="E30" s="138">
        <v>29.224641249999998</v>
      </c>
      <c r="F30" s="1"/>
    </row>
    <row r="31" spans="1:6" x14ac:dyDescent="0.2">
      <c r="A31" s="18" t="s">
        <v>43</v>
      </c>
      <c r="B31" s="19">
        <v>43</v>
      </c>
      <c r="C31" s="19">
        <v>46</v>
      </c>
      <c r="D31" s="20">
        <v>1437.9860249999999</v>
      </c>
      <c r="E31" s="21">
        <v>31.955244999999998</v>
      </c>
      <c r="F31" s="1"/>
    </row>
    <row r="32" spans="1:6" x14ac:dyDescent="0.2">
      <c r="A32" s="23" t="s">
        <v>47</v>
      </c>
      <c r="B32" s="24">
        <v>42</v>
      </c>
      <c r="C32" s="24">
        <v>45</v>
      </c>
      <c r="D32" s="25">
        <v>2063.9691953125002</v>
      </c>
      <c r="E32" s="138">
        <v>47.176438750000003</v>
      </c>
      <c r="F32" s="1"/>
    </row>
    <row r="33" spans="1:6" x14ac:dyDescent="0.2">
      <c r="A33" s="18" t="s">
        <v>53</v>
      </c>
      <c r="B33" s="19">
        <v>43</v>
      </c>
      <c r="C33" s="19">
        <v>46</v>
      </c>
      <c r="D33" s="20">
        <v>1148.3037562499999</v>
      </c>
      <c r="E33" s="21">
        <v>25.517861249999999</v>
      </c>
      <c r="F33" s="1"/>
    </row>
    <row r="34" spans="1:6" x14ac:dyDescent="0.2">
      <c r="A34" s="23" t="s">
        <v>54</v>
      </c>
      <c r="B34" s="24">
        <v>46</v>
      </c>
      <c r="C34" s="24">
        <v>47</v>
      </c>
      <c r="D34" s="25">
        <v>1292.5385549999996</v>
      </c>
      <c r="E34" s="138">
        <v>26.111889999999995</v>
      </c>
      <c r="F34" s="1"/>
    </row>
    <row r="35" spans="1:6" x14ac:dyDescent="0.2">
      <c r="A35" s="18" t="s">
        <v>57</v>
      </c>
      <c r="B35" s="19">
        <v>43</v>
      </c>
      <c r="C35" s="19">
        <v>46</v>
      </c>
      <c r="D35" s="20">
        <v>1148.3037562499999</v>
      </c>
      <c r="E35" s="21">
        <v>25.517861249999999</v>
      </c>
      <c r="F35" s="1"/>
    </row>
    <row r="36" spans="1:6" x14ac:dyDescent="0.2">
      <c r="A36" s="23" t="s">
        <v>60</v>
      </c>
      <c r="B36" s="24">
        <v>42</v>
      </c>
      <c r="C36" s="24">
        <v>46</v>
      </c>
      <c r="D36" s="25">
        <v>2969.6568671874993</v>
      </c>
      <c r="E36" s="138">
        <v>67.877871249999984</v>
      </c>
      <c r="F36" s="1"/>
    </row>
    <row r="37" spans="1:6" x14ac:dyDescent="0.2">
      <c r="A37" s="18" t="s">
        <v>61</v>
      </c>
      <c r="B37" s="19">
        <v>42</v>
      </c>
      <c r="C37" s="19">
        <v>46</v>
      </c>
      <c r="D37" s="20">
        <v>2929.7578515624996</v>
      </c>
      <c r="E37" s="21">
        <v>66.965893749999992</v>
      </c>
      <c r="F37" s="1"/>
    </row>
    <row r="38" spans="1:6" x14ac:dyDescent="0.2">
      <c r="A38" s="23" t="s">
        <v>63</v>
      </c>
      <c r="B38" s="24">
        <v>46</v>
      </c>
      <c r="C38" s="24">
        <v>47</v>
      </c>
      <c r="D38" s="25">
        <v>1195.4826056249999</v>
      </c>
      <c r="E38" s="138">
        <v>24.151163749999998</v>
      </c>
      <c r="F38" s="1"/>
    </row>
    <row r="39" spans="1:6" x14ac:dyDescent="0.2">
      <c r="A39" s="18" t="s">
        <v>64</v>
      </c>
      <c r="B39" s="19">
        <v>42</v>
      </c>
      <c r="C39" s="19">
        <v>45</v>
      </c>
      <c r="D39" s="20">
        <v>1522.9234453125</v>
      </c>
      <c r="E39" s="21">
        <v>34.809678749999996</v>
      </c>
      <c r="F39" s="1"/>
    </row>
    <row r="40" spans="1:6" x14ac:dyDescent="0.2">
      <c r="A40" s="23" t="s">
        <v>65</v>
      </c>
      <c r="B40" s="24">
        <v>42</v>
      </c>
      <c r="C40" s="24">
        <v>45</v>
      </c>
      <c r="D40" s="25">
        <v>2063.9691953125002</v>
      </c>
      <c r="E40" s="138">
        <v>47.176438750000003</v>
      </c>
      <c r="F40" s="1"/>
    </row>
    <row r="41" spans="1:6" x14ac:dyDescent="0.2">
      <c r="A41" s="18" t="s">
        <v>66</v>
      </c>
      <c r="B41" s="19">
        <v>43</v>
      </c>
      <c r="C41" s="19">
        <v>46</v>
      </c>
      <c r="D41" s="20">
        <v>978.58687499999985</v>
      </c>
      <c r="E41" s="21">
        <v>21.746374999999997</v>
      </c>
      <c r="F41" s="1"/>
    </row>
    <row r="42" spans="1:6" x14ac:dyDescent="0.2">
      <c r="A42" s="23" t="s">
        <v>70</v>
      </c>
      <c r="B42" s="24">
        <v>46</v>
      </c>
      <c r="C42" s="24">
        <v>47</v>
      </c>
      <c r="D42" s="25">
        <v>1195.4826056249999</v>
      </c>
      <c r="E42" s="138">
        <v>24.151163749999998</v>
      </c>
      <c r="F42" s="1"/>
    </row>
    <row r="43" spans="1:6" x14ac:dyDescent="0.2">
      <c r="A43" s="18" t="s">
        <v>83</v>
      </c>
      <c r="B43" s="19">
        <v>43</v>
      </c>
      <c r="C43" s="19">
        <v>46</v>
      </c>
      <c r="D43" s="20">
        <v>1155.7944562499999</v>
      </c>
      <c r="E43" s="21">
        <v>25.68432125</v>
      </c>
      <c r="F43" s="1"/>
    </row>
    <row r="44" spans="1:6" x14ac:dyDescent="0.2">
      <c r="A44" s="23" t="s">
        <v>84</v>
      </c>
      <c r="B44" s="24">
        <v>42</v>
      </c>
      <c r="C44" s="24">
        <v>45</v>
      </c>
      <c r="D44" s="25">
        <v>1386.6739687499999</v>
      </c>
      <c r="E44" s="138">
        <v>31.695404999999994</v>
      </c>
      <c r="F44" s="1"/>
    </row>
    <row r="45" spans="1:6" x14ac:dyDescent="0.2">
      <c r="A45" s="18" t="s">
        <v>85</v>
      </c>
      <c r="B45" s="19">
        <v>43</v>
      </c>
      <c r="C45" s="19">
        <v>46</v>
      </c>
      <c r="D45" s="20">
        <v>1616.0500124999999</v>
      </c>
      <c r="E45" s="21">
        <v>35.912222499999999</v>
      </c>
      <c r="F45" s="1"/>
    </row>
    <row r="46" spans="1:6" x14ac:dyDescent="0.2">
      <c r="A46" s="23" t="s">
        <v>88</v>
      </c>
      <c r="B46" s="24">
        <v>42</v>
      </c>
      <c r="C46" s="24">
        <v>45</v>
      </c>
      <c r="D46" s="25">
        <v>1386.6739687499999</v>
      </c>
      <c r="E46" s="138">
        <v>31.695404999999994</v>
      </c>
      <c r="F46" s="1"/>
    </row>
    <row r="47" spans="1:6" x14ac:dyDescent="0.2">
      <c r="A47" s="18" t="s">
        <v>90</v>
      </c>
      <c r="B47" s="19">
        <v>43</v>
      </c>
      <c r="C47" s="19">
        <v>46</v>
      </c>
      <c r="D47" s="20">
        <v>1031.3643374999999</v>
      </c>
      <c r="E47" s="21">
        <v>22.919207499999999</v>
      </c>
      <c r="F47" s="1"/>
    </row>
    <row r="48" spans="1:6" x14ac:dyDescent="0.2">
      <c r="A48" s="23" t="s">
        <v>96</v>
      </c>
      <c r="B48" s="24">
        <v>46</v>
      </c>
      <c r="C48" s="24">
        <v>47</v>
      </c>
      <c r="D48" s="25">
        <v>1270.50721875</v>
      </c>
      <c r="E48" s="138">
        <v>25.666812499999999</v>
      </c>
      <c r="F48" s="1"/>
    </row>
    <row r="49" spans="1:11" x14ac:dyDescent="0.2">
      <c r="A49" s="28" t="s">
        <v>98</v>
      </c>
      <c r="B49" s="29">
        <v>46</v>
      </c>
      <c r="C49" s="29">
        <v>47</v>
      </c>
      <c r="D49" s="20">
        <v>1270.50721875</v>
      </c>
      <c r="E49" s="21">
        <v>25.666812499999999</v>
      </c>
      <c r="F49" s="1"/>
    </row>
    <row r="50" spans="1:11" ht="17" thickBot="1" x14ac:dyDescent="0.25">
      <c r="A50" s="30" t="s">
        <v>104</v>
      </c>
      <c r="B50" s="31">
        <v>43</v>
      </c>
      <c r="C50" s="31">
        <v>46</v>
      </c>
      <c r="D50" s="32">
        <v>553.20418124999992</v>
      </c>
      <c r="E50" s="139">
        <v>12.29342625</v>
      </c>
      <c r="F50" s="1"/>
      <c r="G50" s="1"/>
      <c r="H50" s="14"/>
      <c r="I50" s="14"/>
      <c r="J50" s="14"/>
      <c r="K50" s="14"/>
    </row>
    <row r="51" spans="1:11" ht="17" thickBot="1" x14ac:dyDescent="0.25">
      <c r="A51" s="1"/>
      <c r="B51" s="14"/>
      <c r="C51" s="14"/>
      <c r="D51" s="14"/>
      <c r="E51" s="134"/>
      <c r="F51" s="1"/>
      <c r="G51" s="200"/>
      <c r="H51" s="200"/>
      <c r="I51" s="200"/>
      <c r="J51" s="200"/>
      <c r="K51" s="200"/>
    </row>
    <row r="52" spans="1:11" ht="30" customHeight="1" x14ac:dyDescent="0.2">
      <c r="A52" s="212" t="s">
        <v>114</v>
      </c>
      <c r="B52" s="213"/>
      <c r="C52" s="213"/>
      <c r="D52" s="214"/>
      <c r="E52" s="215"/>
    </row>
    <row r="53" spans="1:11" ht="45" x14ac:dyDescent="0.2">
      <c r="A53" s="15" t="s">
        <v>2</v>
      </c>
      <c r="B53" s="16" t="s">
        <v>115</v>
      </c>
      <c r="C53" s="16" t="s">
        <v>116</v>
      </c>
      <c r="D53" s="17" t="s">
        <v>216</v>
      </c>
      <c r="E53" s="149" t="s">
        <v>217</v>
      </c>
    </row>
    <row r="54" spans="1:11" x14ac:dyDescent="0.2">
      <c r="A54" s="18" t="s">
        <v>4</v>
      </c>
      <c r="B54" s="22">
        <v>52</v>
      </c>
      <c r="C54" s="22">
        <v>56</v>
      </c>
      <c r="D54" s="135">
        <v>2015.0561550000002</v>
      </c>
      <c r="E54" s="137">
        <v>33.866489999999999</v>
      </c>
    </row>
    <row r="55" spans="1:11" x14ac:dyDescent="0.2">
      <c r="A55" s="23" t="s">
        <v>7</v>
      </c>
      <c r="B55" s="26">
        <v>52</v>
      </c>
      <c r="C55" s="26">
        <v>56</v>
      </c>
      <c r="D55" s="25">
        <v>1965.821169375</v>
      </c>
      <c r="E55" s="138">
        <v>33.039011250000001</v>
      </c>
    </row>
    <row r="56" spans="1:11" x14ac:dyDescent="0.2">
      <c r="A56" s="181" t="s">
        <v>235</v>
      </c>
      <c r="B56" s="196">
        <v>51</v>
      </c>
      <c r="C56" s="196">
        <v>55</v>
      </c>
      <c r="D56" s="183">
        <v>1783.4140603124999</v>
      </c>
      <c r="E56" s="184">
        <v>30.881628749999997</v>
      </c>
    </row>
    <row r="57" spans="1:11" x14ac:dyDescent="0.2">
      <c r="A57" s="185" t="s">
        <v>8</v>
      </c>
      <c r="B57" s="197">
        <v>52</v>
      </c>
      <c r="C57" s="197">
        <v>56</v>
      </c>
      <c r="D57" s="53">
        <v>2136.7772387499999</v>
      </c>
      <c r="E57" s="49">
        <v>35.912222499999999</v>
      </c>
    </row>
    <row r="58" spans="1:11" x14ac:dyDescent="0.2">
      <c r="A58" s="181" t="s">
        <v>11</v>
      </c>
      <c r="B58" s="196">
        <v>52</v>
      </c>
      <c r="C58" s="196">
        <v>56</v>
      </c>
      <c r="D58" s="183">
        <v>1528.2171143749999</v>
      </c>
      <c r="E58" s="184">
        <v>25.68432125</v>
      </c>
    </row>
    <row r="59" spans="1:11" x14ac:dyDescent="0.2">
      <c r="A59" s="23" t="s">
        <v>234</v>
      </c>
      <c r="B59" s="26">
        <v>51</v>
      </c>
      <c r="C59" s="26">
        <v>55</v>
      </c>
      <c r="D59" s="25">
        <v>1323.58</v>
      </c>
      <c r="E59" s="138">
        <f>D59/57.75</f>
        <v>22.919134199134199</v>
      </c>
    </row>
    <row r="60" spans="1:11" x14ac:dyDescent="0.2">
      <c r="A60" s="18" t="s">
        <v>12</v>
      </c>
      <c r="B60" s="27">
        <v>52</v>
      </c>
      <c r="C60" s="27">
        <v>56</v>
      </c>
      <c r="D60" s="20">
        <v>1528.2171143749999</v>
      </c>
      <c r="E60" s="21">
        <v>25.68432125</v>
      </c>
    </row>
    <row r="61" spans="1:11" x14ac:dyDescent="0.2">
      <c r="A61" s="23" t="s">
        <v>13</v>
      </c>
      <c r="B61" s="26">
        <v>51</v>
      </c>
      <c r="C61" s="26">
        <v>55</v>
      </c>
      <c r="D61" s="25">
        <v>709.9453659374999</v>
      </c>
      <c r="E61" s="138">
        <v>12.29342625</v>
      </c>
    </row>
    <row r="62" spans="1:11" x14ac:dyDescent="0.2">
      <c r="A62" s="18" t="s">
        <v>14</v>
      </c>
      <c r="B62" s="27">
        <v>51</v>
      </c>
      <c r="C62" s="27">
        <v>55</v>
      </c>
      <c r="D62" s="20">
        <v>1775.4715584374997</v>
      </c>
      <c r="E62" s="21">
        <v>30.744096249999995</v>
      </c>
    </row>
    <row r="63" spans="1:11" x14ac:dyDescent="0.2">
      <c r="A63" s="23" t="s">
        <v>15</v>
      </c>
      <c r="B63" s="26">
        <v>52</v>
      </c>
      <c r="C63" s="26">
        <v>56</v>
      </c>
      <c r="D63" s="25">
        <v>1829.2737268749995</v>
      </c>
      <c r="E63" s="138">
        <v>30.744096249999995</v>
      </c>
    </row>
    <row r="64" spans="1:11" x14ac:dyDescent="0.2">
      <c r="A64" s="18" t="s">
        <v>17</v>
      </c>
      <c r="B64" s="27">
        <v>52</v>
      </c>
      <c r="C64" s="27">
        <v>56</v>
      </c>
      <c r="D64" s="20">
        <v>1965.821169375</v>
      </c>
      <c r="E64" s="21">
        <v>33.039011250000001</v>
      </c>
    </row>
    <row r="65" spans="1:5" x14ac:dyDescent="0.2">
      <c r="A65" s="23" t="s">
        <v>19</v>
      </c>
      <c r="B65" s="26">
        <v>52</v>
      </c>
      <c r="C65" s="26">
        <v>56</v>
      </c>
      <c r="D65" s="25">
        <v>731.45886187499991</v>
      </c>
      <c r="E65" s="138">
        <v>12.29342625</v>
      </c>
    </row>
    <row r="66" spans="1:5" x14ac:dyDescent="0.2">
      <c r="A66" s="18" t="s">
        <v>23</v>
      </c>
      <c r="B66" s="27">
        <v>52</v>
      </c>
      <c r="C66" s="27">
        <v>56</v>
      </c>
      <c r="D66" s="20">
        <v>1518.3127443749997</v>
      </c>
      <c r="E66" s="21">
        <v>25.517861249999999</v>
      </c>
    </row>
    <row r="67" spans="1:5" x14ac:dyDescent="0.2">
      <c r="A67" s="18" t="s">
        <v>27</v>
      </c>
      <c r="B67" s="27">
        <v>51</v>
      </c>
      <c r="C67" s="27">
        <v>55</v>
      </c>
      <c r="D67" s="20">
        <v>709.9453659374999</v>
      </c>
      <c r="E67" s="21">
        <v>12.29342625</v>
      </c>
    </row>
    <row r="68" spans="1:5" x14ac:dyDescent="0.2">
      <c r="A68" s="23" t="s">
        <v>28</v>
      </c>
      <c r="B68" s="26">
        <v>52</v>
      </c>
      <c r="C68" s="26">
        <v>56</v>
      </c>
      <c r="D68" s="25">
        <v>731.45886187499991</v>
      </c>
      <c r="E68" s="138">
        <v>12.29342625</v>
      </c>
    </row>
    <row r="69" spans="1:5" x14ac:dyDescent="0.2">
      <c r="A69" s="18" t="s">
        <v>29</v>
      </c>
      <c r="B69" s="27">
        <v>52</v>
      </c>
      <c r="C69" s="27">
        <v>56</v>
      </c>
      <c r="D69" s="20">
        <v>731.45886187499991</v>
      </c>
      <c r="E69" s="21">
        <v>12.29342625</v>
      </c>
    </row>
    <row r="70" spans="1:5" x14ac:dyDescent="0.2">
      <c r="A70" s="23" t="s">
        <v>31</v>
      </c>
      <c r="B70" s="26">
        <v>51</v>
      </c>
      <c r="C70" s="26">
        <v>55</v>
      </c>
      <c r="D70" s="25">
        <v>2461.3402996874997</v>
      </c>
      <c r="E70" s="138">
        <v>42.620611249999996</v>
      </c>
    </row>
    <row r="71" spans="1:5" x14ac:dyDescent="0.2">
      <c r="A71" s="18" t="s">
        <v>33</v>
      </c>
      <c r="B71" s="27">
        <v>52</v>
      </c>
      <c r="C71" s="27">
        <v>56</v>
      </c>
      <c r="D71" s="20">
        <v>1528.2171143749999</v>
      </c>
      <c r="E71" s="21">
        <v>25.68432125</v>
      </c>
    </row>
    <row r="72" spans="1:5" x14ac:dyDescent="0.2">
      <c r="A72" s="23" t="s">
        <v>34</v>
      </c>
      <c r="B72" s="26">
        <v>52</v>
      </c>
      <c r="C72" s="26">
        <v>56</v>
      </c>
      <c r="D72" s="25">
        <v>1885.8765974999999</v>
      </c>
      <c r="E72" s="138">
        <v>31.695404999999994</v>
      </c>
    </row>
    <row r="73" spans="1:5" x14ac:dyDescent="0.2">
      <c r="A73" s="18" t="s">
        <v>36</v>
      </c>
      <c r="B73" s="27">
        <v>52</v>
      </c>
      <c r="C73" s="27">
        <v>56</v>
      </c>
      <c r="D73" s="20">
        <v>2806.9981056250003</v>
      </c>
      <c r="E73" s="21">
        <v>47.176438750000003</v>
      </c>
    </row>
    <row r="74" spans="1:5" x14ac:dyDescent="0.2">
      <c r="A74" s="23" t="s">
        <v>38</v>
      </c>
      <c r="B74" s="26">
        <v>51</v>
      </c>
      <c r="C74" s="26">
        <v>56</v>
      </c>
      <c r="D74" s="25">
        <v>3867.2803640624993</v>
      </c>
      <c r="E74" s="138">
        <v>66.965893749999992</v>
      </c>
    </row>
    <row r="75" spans="1:5" x14ac:dyDescent="0.2">
      <c r="A75" s="18" t="s">
        <v>40</v>
      </c>
      <c r="B75" s="27">
        <v>56</v>
      </c>
      <c r="C75" s="27">
        <v>57</v>
      </c>
      <c r="D75" s="20">
        <v>1943.438643125</v>
      </c>
      <c r="E75" s="21">
        <v>29.224641249999998</v>
      </c>
    </row>
    <row r="76" spans="1:5" x14ac:dyDescent="0.2">
      <c r="A76" s="23" t="s">
        <v>42</v>
      </c>
      <c r="B76" s="26">
        <v>56</v>
      </c>
      <c r="C76" s="26">
        <v>57</v>
      </c>
      <c r="D76" s="25">
        <v>1943.438643125</v>
      </c>
      <c r="E76" s="138">
        <v>29.224641249999998</v>
      </c>
    </row>
    <row r="77" spans="1:5" x14ac:dyDescent="0.2">
      <c r="A77" s="18" t="s">
        <v>43</v>
      </c>
      <c r="B77" s="27">
        <v>52</v>
      </c>
      <c r="C77" s="27">
        <v>56</v>
      </c>
      <c r="D77" s="20">
        <v>1901.3370775000001</v>
      </c>
      <c r="E77" s="21">
        <v>31.955244999999998</v>
      </c>
    </row>
    <row r="78" spans="1:5" x14ac:dyDescent="0.2">
      <c r="A78" s="23" t="s">
        <v>47</v>
      </c>
      <c r="B78" s="26">
        <v>51</v>
      </c>
      <c r="C78" s="26">
        <v>55</v>
      </c>
      <c r="D78" s="25">
        <v>2724.4393378125001</v>
      </c>
      <c r="E78" s="138">
        <v>47.176438750000003</v>
      </c>
    </row>
    <row r="79" spans="1:5" x14ac:dyDescent="0.2">
      <c r="A79" s="18" t="s">
        <v>53</v>
      </c>
      <c r="B79" s="27">
        <v>52</v>
      </c>
      <c r="C79" s="27">
        <v>56</v>
      </c>
      <c r="D79" s="20">
        <v>1518.3127443749997</v>
      </c>
      <c r="E79" s="21">
        <v>25.517861249999999</v>
      </c>
    </row>
    <row r="80" spans="1:5" x14ac:dyDescent="0.2">
      <c r="A80" s="23" t="s">
        <v>54</v>
      </c>
      <c r="B80" s="26">
        <v>56</v>
      </c>
      <c r="C80" s="26">
        <v>57</v>
      </c>
      <c r="D80" s="25">
        <v>1736.4406849999998</v>
      </c>
      <c r="E80" s="138">
        <v>26.111889999999995</v>
      </c>
    </row>
    <row r="81" spans="1:5" x14ac:dyDescent="0.2">
      <c r="A81" s="18" t="s">
        <v>57</v>
      </c>
      <c r="B81" s="27">
        <v>52</v>
      </c>
      <c r="C81" s="27">
        <v>56</v>
      </c>
      <c r="D81" s="20">
        <v>1518.3127443749997</v>
      </c>
      <c r="E81" s="21">
        <v>25.517861249999999</v>
      </c>
    </row>
    <row r="82" spans="1:5" x14ac:dyDescent="0.2">
      <c r="A82" s="23" t="s">
        <v>60</v>
      </c>
      <c r="B82" s="26">
        <v>51</v>
      </c>
      <c r="C82" s="26">
        <v>56</v>
      </c>
      <c r="D82" s="25">
        <v>3919.9470646874993</v>
      </c>
      <c r="E82" s="138">
        <v>67.877871249999984</v>
      </c>
    </row>
    <row r="83" spans="1:5" x14ac:dyDescent="0.2">
      <c r="A83" s="18" t="s">
        <v>61</v>
      </c>
      <c r="B83" s="27">
        <v>51</v>
      </c>
      <c r="C83" s="27">
        <v>56</v>
      </c>
      <c r="D83" s="20">
        <v>3867.2803640624993</v>
      </c>
      <c r="E83" s="21">
        <v>66.965893749999992</v>
      </c>
    </row>
    <row r="84" spans="1:5" x14ac:dyDescent="0.2">
      <c r="A84" s="23" t="s">
        <v>63</v>
      </c>
      <c r="B84" s="26">
        <v>56</v>
      </c>
      <c r="C84" s="26">
        <v>57</v>
      </c>
      <c r="D84" s="25">
        <v>1606.0523893750001</v>
      </c>
      <c r="E84" s="138">
        <v>24.151163749999998</v>
      </c>
    </row>
    <row r="85" spans="1:5" x14ac:dyDescent="0.2">
      <c r="A85" s="18" t="s">
        <v>64</v>
      </c>
      <c r="B85" s="27">
        <v>51</v>
      </c>
      <c r="C85" s="27">
        <v>55</v>
      </c>
      <c r="D85" s="20">
        <v>2010.2589478124999</v>
      </c>
      <c r="E85" s="21">
        <v>34.809678749999996</v>
      </c>
    </row>
    <row r="86" spans="1:5" x14ac:dyDescent="0.2">
      <c r="A86" s="23" t="s">
        <v>65</v>
      </c>
      <c r="B86" s="26">
        <v>51</v>
      </c>
      <c r="C86" s="26">
        <v>55</v>
      </c>
      <c r="D86" s="25">
        <v>2724.4393378125001</v>
      </c>
      <c r="E86" s="138">
        <v>47.176438750000003</v>
      </c>
    </row>
    <row r="87" spans="1:5" x14ac:dyDescent="0.2">
      <c r="A87" s="18" t="s">
        <v>66</v>
      </c>
      <c r="B87" s="27">
        <v>52</v>
      </c>
      <c r="C87" s="27">
        <v>56</v>
      </c>
      <c r="D87" s="20">
        <v>1293.9093124999999</v>
      </c>
      <c r="E87" s="21">
        <v>21.746374999999997</v>
      </c>
    </row>
    <row r="88" spans="1:5" x14ac:dyDescent="0.2">
      <c r="A88" s="23" t="s">
        <v>70</v>
      </c>
      <c r="B88" s="26">
        <v>56</v>
      </c>
      <c r="C88" s="26">
        <v>57</v>
      </c>
      <c r="D88" s="25">
        <v>1606.0523893750001</v>
      </c>
      <c r="E88" s="138">
        <v>24.151163749999998</v>
      </c>
    </row>
    <row r="89" spans="1:5" x14ac:dyDescent="0.2">
      <c r="A89" s="18" t="s">
        <v>83</v>
      </c>
      <c r="B89" s="27">
        <v>52</v>
      </c>
      <c r="C89" s="27">
        <v>56</v>
      </c>
      <c r="D89" s="20">
        <v>1528.2171143749999</v>
      </c>
      <c r="E89" s="21">
        <v>25.68432125</v>
      </c>
    </row>
    <row r="90" spans="1:5" x14ac:dyDescent="0.2">
      <c r="A90" s="23" t="s">
        <v>84</v>
      </c>
      <c r="B90" s="26">
        <v>51</v>
      </c>
      <c r="C90" s="26">
        <v>55</v>
      </c>
      <c r="D90" s="25">
        <v>1830.4096387499999</v>
      </c>
      <c r="E90" s="138">
        <v>31.695404999999994</v>
      </c>
    </row>
    <row r="91" spans="1:5" x14ac:dyDescent="0.2">
      <c r="A91" s="18" t="s">
        <v>85</v>
      </c>
      <c r="B91" s="27">
        <v>52</v>
      </c>
      <c r="C91" s="27">
        <v>56</v>
      </c>
      <c r="D91" s="20">
        <v>2136.7772387499999</v>
      </c>
      <c r="E91" s="21">
        <v>35.912222499999999</v>
      </c>
    </row>
    <row r="92" spans="1:5" x14ac:dyDescent="0.2">
      <c r="A92" s="23" t="s">
        <v>88</v>
      </c>
      <c r="B92" s="26">
        <v>51</v>
      </c>
      <c r="C92" s="26">
        <v>55</v>
      </c>
      <c r="D92" s="25">
        <v>1830.4096387499999</v>
      </c>
      <c r="E92" s="138">
        <v>31.695404999999994</v>
      </c>
    </row>
    <row r="93" spans="1:5" x14ac:dyDescent="0.2">
      <c r="A93" s="18" t="s">
        <v>90</v>
      </c>
      <c r="B93" s="27">
        <v>52</v>
      </c>
      <c r="C93" s="27">
        <v>56</v>
      </c>
      <c r="D93" s="20">
        <v>1363.6928462499998</v>
      </c>
      <c r="E93" s="21">
        <v>22.919207499999999</v>
      </c>
    </row>
    <row r="94" spans="1:5" x14ac:dyDescent="0.2">
      <c r="A94" s="23" t="s">
        <v>96</v>
      </c>
      <c r="B94" s="26">
        <v>56</v>
      </c>
      <c r="C94" s="26">
        <v>57</v>
      </c>
      <c r="D94" s="25">
        <v>1706.84303125</v>
      </c>
      <c r="E94" s="138">
        <v>25.666812499999999</v>
      </c>
    </row>
    <row r="95" spans="1:5" x14ac:dyDescent="0.2">
      <c r="A95" s="18" t="s">
        <v>98</v>
      </c>
      <c r="B95" s="27">
        <v>56</v>
      </c>
      <c r="C95" s="27">
        <v>57</v>
      </c>
      <c r="D95" s="20">
        <v>1706.84303125</v>
      </c>
      <c r="E95" s="21">
        <v>25.666812499999999</v>
      </c>
    </row>
    <row r="96" spans="1:5" ht="17" thickBot="1" x14ac:dyDescent="0.25">
      <c r="A96" s="30" t="s">
        <v>104</v>
      </c>
      <c r="B96" s="33">
        <v>52</v>
      </c>
      <c r="C96" s="33">
        <v>56</v>
      </c>
      <c r="D96" s="32">
        <v>731.45886187499991</v>
      </c>
      <c r="E96" s="139">
        <v>12.29342625</v>
      </c>
    </row>
    <row r="99" spans="1:5" ht="55" customHeight="1" x14ac:dyDescent="0.2">
      <c r="A99" s="211" t="s">
        <v>236</v>
      </c>
      <c r="B99" s="211"/>
      <c r="C99" s="211"/>
      <c r="D99" s="211"/>
      <c r="E99" s="211"/>
    </row>
  </sheetData>
  <autoFilter ref="A7:E50" xr:uid="{AB97FFEE-0F4F-434D-8894-44F14BD359BC}"/>
  <mergeCells count="5">
    <mergeCell ref="A6:E6"/>
    <mergeCell ref="A52:E52"/>
    <mergeCell ref="A4:E4"/>
    <mergeCell ref="G51:K51"/>
    <mergeCell ref="A99:E99"/>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5D80-95D3-1844-97FF-C007F81C2803}">
  <sheetPr>
    <tabColor theme="9"/>
  </sheetPr>
  <dimension ref="A1:H113"/>
  <sheetViews>
    <sheetView zoomScaleNormal="100" workbookViewId="0">
      <selection activeCell="A3" sqref="A3"/>
    </sheetView>
  </sheetViews>
  <sheetFormatPr baseColWidth="10" defaultRowHeight="16" x14ac:dyDescent="0.2"/>
  <cols>
    <col min="1" max="1" width="52.6640625" customWidth="1"/>
    <col min="2" max="5" width="16.1640625" customWidth="1"/>
    <col min="6" max="6" width="3.83203125" customWidth="1"/>
    <col min="7" max="9" width="10.83203125" customWidth="1"/>
  </cols>
  <sheetData>
    <row r="1" spans="1:8" ht="50" customHeight="1" x14ac:dyDescent="0.2">
      <c r="A1" s="217" t="s">
        <v>227</v>
      </c>
      <c r="B1" s="217"/>
      <c r="C1" s="217"/>
      <c r="D1" s="217"/>
      <c r="E1" s="217"/>
    </row>
    <row r="2" spans="1:8" x14ac:dyDescent="0.2">
      <c r="A2" s="1"/>
      <c r="B2" s="1"/>
      <c r="C2" s="1"/>
      <c r="D2" s="1"/>
      <c r="E2" s="1"/>
    </row>
    <row r="3" spans="1:8" x14ac:dyDescent="0.2">
      <c r="A3" s="132" t="s">
        <v>231</v>
      </c>
      <c r="B3" s="1"/>
      <c r="C3" s="1"/>
      <c r="D3" s="1"/>
      <c r="E3" s="1"/>
    </row>
    <row r="4" spans="1:8" x14ac:dyDescent="0.2">
      <c r="A4" s="3" t="s">
        <v>1</v>
      </c>
      <c r="B4" s="3"/>
      <c r="C4" s="1"/>
      <c r="D4" s="1"/>
      <c r="E4" s="34"/>
    </row>
    <row r="5" spans="1:8" ht="17" thickBot="1" x14ac:dyDescent="0.25">
      <c r="A5" s="1"/>
      <c r="B5" s="1"/>
      <c r="C5" s="35"/>
      <c r="D5" s="35"/>
      <c r="E5" s="1"/>
    </row>
    <row r="6" spans="1:8" ht="45" x14ac:dyDescent="0.2">
      <c r="A6" s="36" t="s">
        <v>2</v>
      </c>
      <c r="B6" s="37" t="s">
        <v>222</v>
      </c>
      <c r="C6" s="38" t="s">
        <v>224</v>
      </c>
      <c r="D6" s="52" t="s">
        <v>223</v>
      </c>
      <c r="E6" s="38" t="s">
        <v>225</v>
      </c>
    </row>
    <row r="7" spans="1:8" x14ac:dyDescent="0.2">
      <c r="A7" s="5" t="s">
        <v>3</v>
      </c>
      <c r="B7" s="20">
        <f t="shared" ref="B7:B14" si="0">$H$7+($H$8*(E7-$H$7))</f>
        <v>984.58247999999992</v>
      </c>
      <c r="C7" s="20">
        <f t="shared" ref="C7:C14" si="1">2*(E7-B7)</f>
        <v>903.81283999999982</v>
      </c>
      <c r="D7" s="20">
        <f>B7/40</f>
        <v>24.614561999999999</v>
      </c>
      <c r="E7" s="20">
        <f>VLOOKUP(A7,'Annexe 1'!$A$7:$B$109,2,FALSE)</f>
        <v>1436.4888999999998</v>
      </c>
      <c r="G7" s="157" t="s">
        <v>120</v>
      </c>
      <c r="H7" s="158">
        <f>779.22*1.015</f>
        <v>790.90829999999994</v>
      </c>
    </row>
    <row r="8" spans="1:8" x14ac:dyDescent="0.2">
      <c r="A8" s="4" t="s">
        <v>4</v>
      </c>
      <c r="B8" s="25">
        <f t="shared" si="0"/>
        <v>960.03368999999998</v>
      </c>
      <c r="C8" s="25">
        <f t="shared" si="1"/>
        <v>789.25181999999995</v>
      </c>
      <c r="D8" s="25">
        <f t="shared" ref="D8:D71" si="2">B8/40</f>
        <v>24.000842249999998</v>
      </c>
      <c r="E8" s="25">
        <f>VLOOKUP(A8,'Annexe 1'!$A$7:$B$109,2,FALSE)</f>
        <v>1354.6596</v>
      </c>
      <c r="G8" s="84" t="s">
        <v>121</v>
      </c>
      <c r="H8" s="159">
        <v>0.3</v>
      </c>
    </row>
    <row r="9" spans="1:8" x14ac:dyDescent="0.2">
      <c r="A9" s="5" t="s">
        <v>5</v>
      </c>
      <c r="B9" s="20">
        <f t="shared" si="0"/>
        <v>971.35195499999986</v>
      </c>
      <c r="C9" s="20">
        <f t="shared" si="1"/>
        <v>842.07038999999986</v>
      </c>
      <c r="D9" s="20">
        <f t="shared" si="2"/>
        <v>24.283798874999995</v>
      </c>
      <c r="E9" s="20">
        <f>VLOOKUP(A9,'Annexe 1'!$A$7:$B$109,2,FALSE)</f>
        <v>1392.3871499999998</v>
      </c>
    </row>
    <row r="10" spans="1:8" x14ac:dyDescent="0.2">
      <c r="A10" s="4" t="s">
        <v>6</v>
      </c>
      <c r="B10" s="25">
        <f t="shared" si="0"/>
        <v>877.25840999999991</v>
      </c>
      <c r="C10" s="25">
        <f t="shared" si="1"/>
        <v>402.9671800000001</v>
      </c>
      <c r="D10" s="25">
        <f t="shared" si="2"/>
        <v>21.931460249999997</v>
      </c>
      <c r="E10" s="25">
        <f>VLOOKUP(A10,'Annexe 1'!$A$7:$B$109,2,FALSE)</f>
        <v>1078.742</v>
      </c>
    </row>
    <row r="11" spans="1:8" x14ac:dyDescent="0.2">
      <c r="A11" s="5" t="s">
        <v>7</v>
      </c>
      <c r="B11" s="20">
        <f t="shared" si="0"/>
        <v>950.10394499999995</v>
      </c>
      <c r="C11" s="20">
        <f t="shared" si="1"/>
        <v>742.91300999999999</v>
      </c>
      <c r="D11" s="20">
        <f t="shared" si="2"/>
        <v>23.752598624999997</v>
      </c>
      <c r="E11" s="20">
        <f>VLOOKUP(A11,'Annexe 1'!$A$7:$B$109,2,FALSE)</f>
        <v>1321.5604499999999</v>
      </c>
    </row>
    <row r="12" spans="1:8" x14ac:dyDescent="0.2">
      <c r="A12" s="4" t="s">
        <v>8</v>
      </c>
      <c r="B12" s="25">
        <f t="shared" si="0"/>
        <v>984.58247999999992</v>
      </c>
      <c r="C12" s="25">
        <f t="shared" si="1"/>
        <v>903.81283999999982</v>
      </c>
      <c r="D12" s="25">
        <f t="shared" si="2"/>
        <v>24.614561999999999</v>
      </c>
      <c r="E12" s="25">
        <f>VLOOKUP(A12,'Annexe 1'!$A$7:$B$109,2,FALSE)</f>
        <v>1436.4888999999998</v>
      </c>
    </row>
    <row r="13" spans="1:8" x14ac:dyDescent="0.2">
      <c r="A13" s="5" t="s">
        <v>12</v>
      </c>
      <c r="B13" s="20">
        <f t="shared" si="0"/>
        <v>861.84766500000001</v>
      </c>
      <c r="C13" s="20">
        <f t="shared" si="1"/>
        <v>331.05036999999993</v>
      </c>
      <c r="D13" s="20">
        <f t="shared" si="2"/>
        <v>21.546191624999999</v>
      </c>
      <c r="E13" s="20">
        <f>VLOOKUP(A13,'Annexe 1'!$A$7:$B$109,2,FALSE)</f>
        <v>1027.37285</v>
      </c>
    </row>
    <row r="14" spans="1:8" x14ac:dyDescent="0.2">
      <c r="A14" s="4" t="s">
        <v>9</v>
      </c>
      <c r="B14" s="25">
        <f t="shared" si="0"/>
        <v>933.98066999999992</v>
      </c>
      <c r="C14" s="25">
        <f t="shared" si="1"/>
        <v>667.67105999999967</v>
      </c>
      <c r="D14" s="25">
        <f t="shared" si="2"/>
        <v>23.349516749999999</v>
      </c>
      <c r="E14" s="25">
        <f>VLOOKUP(A14,'Annexe 1'!$A$7:$B$109,2,FALSE)</f>
        <v>1267.8161999999998</v>
      </c>
    </row>
    <row r="15" spans="1:8" x14ac:dyDescent="0.2">
      <c r="A15" s="5" t="s">
        <v>10</v>
      </c>
      <c r="B15" s="20">
        <f>E15</f>
        <v>516.32034999999996</v>
      </c>
      <c r="C15" s="20" t="s">
        <v>118</v>
      </c>
      <c r="D15" s="20">
        <f t="shared" si="2"/>
        <v>12.908008749999999</v>
      </c>
      <c r="E15" s="20">
        <f>VLOOKUP(A15,'Annexe 1'!$A$7:$B$109,2,FALSE)</f>
        <v>516.32034999999996</v>
      </c>
    </row>
    <row r="16" spans="1:8" x14ac:dyDescent="0.2">
      <c r="A16" s="4" t="s">
        <v>11</v>
      </c>
      <c r="B16" s="25">
        <f>$H$7+($H$8*(E16-$H$7))</f>
        <v>861.84766500000001</v>
      </c>
      <c r="C16" s="25">
        <f>2*(E16-B16)</f>
        <v>331.05036999999993</v>
      </c>
      <c r="D16" s="25">
        <f t="shared" si="2"/>
        <v>21.546191624999999</v>
      </c>
      <c r="E16" s="25">
        <f>VLOOKUP(A16,'Annexe 1'!$A$7:$B$109,2,FALSE)</f>
        <v>1027.37285</v>
      </c>
    </row>
    <row r="17" spans="1:5" x14ac:dyDescent="0.2">
      <c r="A17" s="5" t="s">
        <v>13</v>
      </c>
      <c r="B17" s="20">
        <f>E17</f>
        <v>491.73704999999995</v>
      </c>
      <c r="C17" s="20" t="s">
        <v>118</v>
      </c>
      <c r="D17" s="20">
        <f t="shared" si="2"/>
        <v>12.29342625</v>
      </c>
      <c r="E17" s="20">
        <f>VLOOKUP(A17,'Annexe 1'!$A$7:$B$109,2,FALSE)</f>
        <v>491.73704999999995</v>
      </c>
    </row>
    <row r="18" spans="1:5" x14ac:dyDescent="0.2">
      <c r="A18" s="4" t="s">
        <v>14</v>
      </c>
      <c r="B18" s="25">
        <f>$H$7+($H$8*(E18-$H$7))</f>
        <v>922.56496499999992</v>
      </c>
      <c r="C18" s="25">
        <f>2*(E18-B18)</f>
        <v>614.39776999999981</v>
      </c>
      <c r="D18" s="25">
        <f t="shared" si="2"/>
        <v>23.064124124999999</v>
      </c>
      <c r="E18" s="25">
        <f>VLOOKUP(A18,'Annexe 1'!$A$7:$B$109,2,FALSE)</f>
        <v>1229.7638499999998</v>
      </c>
    </row>
    <row r="19" spans="1:5" x14ac:dyDescent="0.2">
      <c r="A19" s="5" t="s">
        <v>15</v>
      </c>
      <c r="B19" s="20">
        <f>$H$7+($H$8*(E19-$H$7))</f>
        <v>922.56496499999992</v>
      </c>
      <c r="C19" s="20">
        <f>2*(E19-B19)</f>
        <v>614.39776999999981</v>
      </c>
      <c r="D19" s="20">
        <f t="shared" si="2"/>
        <v>23.064124124999999</v>
      </c>
      <c r="E19" s="20">
        <f>VLOOKUP(A19,'Annexe 1'!$A$7:$B$109,2,FALSE)</f>
        <v>1229.7638499999998</v>
      </c>
    </row>
    <row r="20" spans="1:5" x14ac:dyDescent="0.2">
      <c r="A20" s="4" t="s">
        <v>16</v>
      </c>
      <c r="B20" s="25">
        <f>$H$7+($H$8*(E20-$H$7))</f>
        <v>861.84766500000001</v>
      </c>
      <c r="C20" s="25">
        <f>2*(E20-B20)</f>
        <v>331.05036999999993</v>
      </c>
      <c r="D20" s="25">
        <f t="shared" si="2"/>
        <v>21.546191624999999</v>
      </c>
      <c r="E20" s="25">
        <f>VLOOKUP(A20,'Annexe 1'!$A$7:$B$109,2,FALSE)</f>
        <v>1027.37285</v>
      </c>
    </row>
    <row r="21" spans="1:5" x14ac:dyDescent="0.2">
      <c r="A21" s="18" t="s">
        <v>17</v>
      </c>
      <c r="B21" s="20">
        <f>$H$7+($H$8*(E21-$H$7))</f>
        <v>950.10394499999995</v>
      </c>
      <c r="C21" s="20">
        <f>2*(E21-B21)</f>
        <v>742.91300999999999</v>
      </c>
      <c r="D21" s="20">
        <f t="shared" si="2"/>
        <v>23.752598624999997</v>
      </c>
      <c r="E21" s="20">
        <f>VLOOKUP(A21,'Annexe 1'!$A$7:$B$109,2,FALSE)</f>
        <v>1321.5604499999999</v>
      </c>
    </row>
    <row r="22" spans="1:5" x14ac:dyDescent="0.2">
      <c r="A22" s="4" t="s">
        <v>18</v>
      </c>
      <c r="B22" s="25">
        <f>$H$7+($H$8*(E22-$H$7))</f>
        <v>922.56496499999992</v>
      </c>
      <c r="C22" s="25">
        <f>2*(E22-B22)</f>
        <v>614.39776999999981</v>
      </c>
      <c r="D22" s="25">
        <f t="shared" si="2"/>
        <v>23.064124124999999</v>
      </c>
      <c r="E22" s="25">
        <f>VLOOKUP(A22,'Annexe 1'!$A$7:$B$109,2,FALSE)</f>
        <v>1229.7638499999998</v>
      </c>
    </row>
    <row r="23" spans="1:5" x14ac:dyDescent="0.2">
      <c r="A23" s="5" t="s">
        <v>19</v>
      </c>
      <c r="B23" s="20">
        <f>E23</f>
        <v>491.73704999999995</v>
      </c>
      <c r="C23" s="20" t="s">
        <v>118</v>
      </c>
      <c r="D23" s="20">
        <f t="shared" si="2"/>
        <v>12.29342625</v>
      </c>
      <c r="E23" s="20">
        <f>VLOOKUP(A23,'Annexe 1'!$A$7:$B$109,2,FALSE)</f>
        <v>491.73704999999995</v>
      </c>
    </row>
    <row r="24" spans="1:5" x14ac:dyDescent="0.2">
      <c r="A24" s="4" t="s">
        <v>20</v>
      </c>
      <c r="B24" s="25">
        <f>$H$7+($H$8*(E24-$H$7))</f>
        <v>942.74417999999991</v>
      </c>
      <c r="C24" s="25">
        <f>2*(E24-B24)</f>
        <v>708.56743999999981</v>
      </c>
      <c r="D24" s="25">
        <f t="shared" si="2"/>
        <v>23.568604499999999</v>
      </c>
      <c r="E24" s="25">
        <f>VLOOKUP(A24,'Annexe 1'!$A$7:$B$109,2,FALSE)</f>
        <v>1297.0278999999998</v>
      </c>
    </row>
    <row r="25" spans="1:5" x14ac:dyDescent="0.2">
      <c r="A25" s="5" t="s">
        <v>21</v>
      </c>
      <c r="B25" s="20">
        <f>E25</f>
        <v>491.73704999999995</v>
      </c>
      <c r="C25" s="20" t="s">
        <v>118</v>
      </c>
      <c r="D25" s="20">
        <f t="shared" si="2"/>
        <v>12.29342625</v>
      </c>
      <c r="E25" s="20">
        <f>VLOOKUP(A25,'Annexe 1'!$A$7:$B$109,2,FALSE)</f>
        <v>491.73704999999995</v>
      </c>
    </row>
    <row r="26" spans="1:5" x14ac:dyDescent="0.2">
      <c r="A26" s="4" t="s">
        <v>23</v>
      </c>
      <c r="B26" s="25">
        <f>$H$7+($H$8*(E26-$H$7))</f>
        <v>859.85014499999988</v>
      </c>
      <c r="C26" s="25">
        <f>2*(E26-B26)</f>
        <v>321.72861000000012</v>
      </c>
      <c r="D26" s="25">
        <f t="shared" si="2"/>
        <v>21.496253624999998</v>
      </c>
      <c r="E26" s="25">
        <f>VLOOKUP(A26,'Annexe 1'!$A$7:$B$109,2,FALSE)</f>
        <v>1020.7144499999999</v>
      </c>
    </row>
    <row r="27" spans="1:5" x14ac:dyDescent="0.2">
      <c r="A27" s="5" t="s">
        <v>24</v>
      </c>
      <c r="B27" s="20">
        <f>$H$7+($H$8*(E27-$H$7))</f>
        <v>942.74417999999991</v>
      </c>
      <c r="C27" s="20">
        <f>2*(E27-B27)</f>
        <v>708.56743999999981</v>
      </c>
      <c r="D27" s="20">
        <f t="shared" si="2"/>
        <v>23.568604499999999</v>
      </c>
      <c r="E27" s="20">
        <f>VLOOKUP(A27,'Annexe 1'!$A$7:$B$109,2,FALSE)</f>
        <v>1297.0278999999998</v>
      </c>
    </row>
    <row r="28" spans="1:5" x14ac:dyDescent="0.2">
      <c r="A28" s="4" t="s">
        <v>25</v>
      </c>
      <c r="B28" s="25">
        <f>$H$7+($H$8*(E28-$H$7))</f>
        <v>877.25840999999991</v>
      </c>
      <c r="C28" s="25">
        <f>2*(E28-B28)</f>
        <v>402.9671800000001</v>
      </c>
      <c r="D28" s="25">
        <f t="shared" si="2"/>
        <v>21.931460249999997</v>
      </c>
      <c r="E28" s="25">
        <f>VLOOKUP(A28,'Annexe 1'!$A$7:$B$109,2,FALSE)</f>
        <v>1078.742</v>
      </c>
    </row>
    <row r="29" spans="1:5" x14ac:dyDescent="0.2">
      <c r="A29" s="5" t="s">
        <v>26</v>
      </c>
      <c r="B29" s="20" t="e">
        <f>$H$7+($H$8*(E29-$H$7))</f>
        <v>#N/A</v>
      </c>
      <c r="C29" s="20" t="e">
        <f>2*(E29-B29)</f>
        <v>#N/A</v>
      </c>
      <c r="D29" s="20" t="e">
        <f t="shared" si="2"/>
        <v>#N/A</v>
      </c>
      <c r="E29" s="20" t="e">
        <f>VLOOKUP(A29,'Annexe 1'!$A$7:$B$109,2,FALSE)</f>
        <v>#N/A</v>
      </c>
    </row>
    <row r="30" spans="1:5" x14ac:dyDescent="0.2">
      <c r="A30" s="4" t="s">
        <v>27</v>
      </c>
      <c r="B30" s="25">
        <f>E30</f>
        <v>491.73704999999995</v>
      </c>
      <c r="C30" s="25" t="s">
        <v>118</v>
      </c>
      <c r="D30" s="25">
        <f t="shared" si="2"/>
        <v>12.29342625</v>
      </c>
      <c r="E30" s="25">
        <f>VLOOKUP(A30,'Annexe 1'!$A$7:$B$109,2,FALSE)</f>
        <v>491.73704999999995</v>
      </c>
    </row>
    <row r="31" spans="1:5" x14ac:dyDescent="0.2">
      <c r="A31" s="5" t="s">
        <v>22</v>
      </c>
      <c r="B31" s="20">
        <f>$H$7+($H$8*(E31-$H$7))</f>
        <v>924.21535499999993</v>
      </c>
      <c r="C31" s="20">
        <f>2*(E31-B31)</f>
        <v>622.09959000000003</v>
      </c>
      <c r="D31" s="20">
        <f t="shared" si="2"/>
        <v>23.105383874999998</v>
      </c>
      <c r="E31" s="20">
        <f>VLOOKUP(A31,'Annexe 1'!$A$7:$B$109,2,FALSE)</f>
        <v>1235.2651499999999</v>
      </c>
    </row>
    <row r="32" spans="1:5" x14ac:dyDescent="0.2">
      <c r="A32" s="4" t="s">
        <v>28</v>
      </c>
      <c r="B32" s="25">
        <f>E32</f>
        <v>491.73704999999995</v>
      </c>
      <c r="C32" s="25" t="s">
        <v>118</v>
      </c>
      <c r="D32" s="25">
        <f t="shared" si="2"/>
        <v>12.29342625</v>
      </c>
      <c r="E32" s="25">
        <f>VLOOKUP(A32,'Annexe 1'!$A$7:$B$109,2,FALSE)</f>
        <v>491.73704999999995</v>
      </c>
    </row>
    <row r="33" spans="1:5" x14ac:dyDescent="0.2">
      <c r="A33" s="5" t="s">
        <v>29</v>
      </c>
      <c r="B33" s="20">
        <f>E33</f>
        <v>491.73704999999995</v>
      </c>
      <c r="C33" s="20" t="s">
        <v>118</v>
      </c>
      <c r="D33" s="20">
        <f t="shared" si="2"/>
        <v>12.29342625</v>
      </c>
      <c r="E33" s="20">
        <f>VLOOKUP(A33,'Annexe 1'!$A$7:$B$109,2,FALSE)</f>
        <v>491.73704999999995</v>
      </c>
    </row>
    <row r="34" spans="1:5" x14ac:dyDescent="0.2">
      <c r="A34" s="4" t="s">
        <v>30</v>
      </c>
      <c r="B34" s="25">
        <f t="shared" ref="B34:B65" si="3">$H$7+($H$8*(E34-$H$7))</f>
        <v>1173.87186</v>
      </c>
      <c r="C34" s="25">
        <f t="shared" ref="C34:C65" si="4">2*(E34-B34)</f>
        <v>1787.1632800000002</v>
      </c>
      <c r="D34" s="25">
        <f t="shared" si="2"/>
        <v>29.3467965</v>
      </c>
      <c r="E34" s="25">
        <f>VLOOKUP(A34,'Annexe 1'!$A$7:$B$109,2,FALSE)</f>
        <v>2067.4535000000001</v>
      </c>
    </row>
    <row r="35" spans="1:5" x14ac:dyDescent="0.2">
      <c r="A35" s="5" t="s">
        <v>31</v>
      </c>
      <c r="B35" s="20">
        <f t="shared" si="3"/>
        <v>1065.0831449999998</v>
      </c>
      <c r="C35" s="20">
        <f t="shared" si="4"/>
        <v>1279.48261</v>
      </c>
      <c r="D35" s="20">
        <f t="shared" si="2"/>
        <v>26.627078624999996</v>
      </c>
      <c r="E35" s="20">
        <f>VLOOKUP(A35,'Annexe 1'!$A$7:$B$109,2,FALSE)</f>
        <v>1704.8244499999998</v>
      </c>
    </row>
    <row r="36" spans="1:5" x14ac:dyDescent="0.2">
      <c r="A36" s="4" t="s">
        <v>32</v>
      </c>
      <c r="B36" s="25">
        <f t="shared" si="3"/>
        <v>1119.7530749999999</v>
      </c>
      <c r="C36" s="25">
        <f t="shared" si="4"/>
        <v>1534.6089500000003</v>
      </c>
      <c r="D36" s="25">
        <f t="shared" si="2"/>
        <v>27.993826874999996</v>
      </c>
      <c r="E36" s="25">
        <f>VLOOKUP(A36,'Annexe 1'!$A$7:$B$109,2,FALSE)</f>
        <v>1887.05755</v>
      </c>
    </row>
    <row r="37" spans="1:5" x14ac:dyDescent="0.2">
      <c r="A37" s="5" t="s">
        <v>33</v>
      </c>
      <c r="B37" s="20">
        <f t="shared" si="3"/>
        <v>861.84766500000001</v>
      </c>
      <c r="C37" s="20">
        <f t="shared" si="4"/>
        <v>331.05036999999993</v>
      </c>
      <c r="D37" s="20">
        <f t="shared" si="2"/>
        <v>21.546191624999999</v>
      </c>
      <c r="E37" s="20">
        <f>VLOOKUP(A37,'Annexe 1'!$A$7:$B$109,2,FALSE)</f>
        <v>1027.37285</v>
      </c>
    </row>
    <row r="38" spans="1:5" x14ac:dyDescent="0.2">
      <c r="A38" s="4" t="s">
        <v>34</v>
      </c>
      <c r="B38" s="25">
        <f t="shared" si="3"/>
        <v>933.98066999999992</v>
      </c>
      <c r="C38" s="25">
        <f t="shared" si="4"/>
        <v>667.67105999999967</v>
      </c>
      <c r="D38" s="25">
        <f t="shared" si="2"/>
        <v>23.349516749999999</v>
      </c>
      <c r="E38" s="25">
        <f>VLOOKUP(A38,'Annexe 1'!$A$7:$B$109,2,FALSE)</f>
        <v>1267.8161999999998</v>
      </c>
    </row>
    <row r="39" spans="1:5" x14ac:dyDescent="0.2">
      <c r="A39" s="5" t="s">
        <v>35</v>
      </c>
      <c r="B39" s="20">
        <f t="shared" si="3"/>
        <v>991.42154999999991</v>
      </c>
      <c r="C39" s="20">
        <f t="shared" si="4"/>
        <v>935.72849999999994</v>
      </c>
      <c r="D39" s="20">
        <f t="shared" si="2"/>
        <v>24.785538749999997</v>
      </c>
      <c r="E39" s="20">
        <f>VLOOKUP(A39,'Annexe 1'!$A$7:$B$109,2,FALSE)</f>
        <v>1459.2857999999999</v>
      </c>
    </row>
    <row r="40" spans="1:5" x14ac:dyDescent="0.2">
      <c r="A40" s="4" t="s">
        <v>36</v>
      </c>
      <c r="B40" s="25">
        <f t="shared" si="3"/>
        <v>1119.7530749999999</v>
      </c>
      <c r="C40" s="25">
        <f t="shared" si="4"/>
        <v>1534.6089500000003</v>
      </c>
      <c r="D40" s="25">
        <f t="shared" si="2"/>
        <v>27.993826874999996</v>
      </c>
      <c r="E40" s="25">
        <f>VLOOKUP(A40,'Annexe 1'!$A$7:$B$109,2,FALSE)</f>
        <v>1887.05755</v>
      </c>
    </row>
    <row r="41" spans="1:5" x14ac:dyDescent="0.2">
      <c r="A41" s="5" t="s">
        <v>37</v>
      </c>
      <c r="B41" s="20">
        <f t="shared" si="3"/>
        <v>933.98066999999992</v>
      </c>
      <c r="C41" s="20">
        <f t="shared" si="4"/>
        <v>667.67105999999967</v>
      </c>
      <c r="D41" s="20">
        <f t="shared" si="2"/>
        <v>23.349516749999999</v>
      </c>
      <c r="E41" s="20">
        <f>VLOOKUP(A41,'Annexe 1'!$A$7:$B$109,2,FALSE)</f>
        <v>1267.8161999999998</v>
      </c>
    </row>
    <row r="42" spans="1:5" x14ac:dyDescent="0.2">
      <c r="A42" s="4" t="s">
        <v>38</v>
      </c>
      <c r="B42" s="25">
        <f t="shared" si="3"/>
        <v>1357.2265349999998</v>
      </c>
      <c r="C42" s="25">
        <f t="shared" si="4"/>
        <v>2642.8184300000003</v>
      </c>
      <c r="D42" s="25">
        <f t="shared" si="2"/>
        <v>33.930663374999995</v>
      </c>
      <c r="E42" s="25">
        <f>VLOOKUP(A42,'Annexe 1'!$A$7:$B$109,2,FALSE)</f>
        <v>2678.6357499999999</v>
      </c>
    </row>
    <row r="43" spans="1:5" x14ac:dyDescent="0.2">
      <c r="A43" s="5" t="s">
        <v>39</v>
      </c>
      <c r="B43" s="20">
        <f t="shared" si="3"/>
        <v>920.42432999999994</v>
      </c>
      <c r="C43" s="20">
        <f t="shared" si="4"/>
        <v>604.40813999999978</v>
      </c>
      <c r="D43" s="20">
        <f t="shared" si="2"/>
        <v>23.010608249999997</v>
      </c>
      <c r="E43" s="20">
        <f>VLOOKUP(A43,'Annexe 1'!$A$7:$B$109,2,FALSE)</f>
        <v>1222.6283999999998</v>
      </c>
    </row>
    <row r="44" spans="1:5" x14ac:dyDescent="0.2">
      <c r="A44" s="4" t="s">
        <v>40</v>
      </c>
      <c r="B44" s="25">
        <f t="shared" si="3"/>
        <v>904.33150499999988</v>
      </c>
      <c r="C44" s="25">
        <f t="shared" si="4"/>
        <v>529.30828999999994</v>
      </c>
      <c r="D44" s="25">
        <f t="shared" si="2"/>
        <v>22.608287624999996</v>
      </c>
      <c r="E44" s="25">
        <f>VLOOKUP(A44,'Annexe 1'!$A$7:$B$109,2,FALSE)</f>
        <v>1168.9856499999999</v>
      </c>
    </row>
    <row r="45" spans="1:5" x14ac:dyDescent="0.2">
      <c r="A45" s="5" t="s">
        <v>41</v>
      </c>
      <c r="B45" s="20">
        <f t="shared" si="3"/>
        <v>920.42432999999994</v>
      </c>
      <c r="C45" s="20">
        <f t="shared" si="4"/>
        <v>604.40813999999978</v>
      </c>
      <c r="D45" s="20">
        <f t="shared" si="2"/>
        <v>23.010608249999997</v>
      </c>
      <c r="E45" s="20">
        <f>VLOOKUP(A45,'Annexe 1'!$A$7:$B$109,2,FALSE)</f>
        <v>1222.6283999999998</v>
      </c>
    </row>
    <row r="46" spans="1:5" x14ac:dyDescent="0.2">
      <c r="A46" s="4" t="s">
        <v>42</v>
      </c>
      <c r="B46" s="25">
        <f t="shared" si="3"/>
        <v>904.33150499999988</v>
      </c>
      <c r="C46" s="25">
        <f t="shared" si="4"/>
        <v>529.30828999999994</v>
      </c>
      <c r="D46" s="25">
        <f t="shared" si="2"/>
        <v>22.608287624999996</v>
      </c>
      <c r="E46" s="25">
        <f>VLOOKUP(A46,'Annexe 1'!$A$7:$B$109,2,FALSE)</f>
        <v>1168.9856499999999</v>
      </c>
    </row>
    <row r="47" spans="1:5" x14ac:dyDescent="0.2">
      <c r="A47" s="5" t="s">
        <v>43</v>
      </c>
      <c r="B47" s="20">
        <f t="shared" si="3"/>
        <v>937.09874999999988</v>
      </c>
      <c r="C47" s="20">
        <f t="shared" si="4"/>
        <v>682.22209999999995</v>
      </c>
      <c r="D47" s="20">
        <f t="shared" si="2"/>
        <v>23.427468749999996</v>
      </c>
      <c r="E47" s="20">
        <f>VLOOKUP(A47,'Annexe 1'!$A$7:$B$109,2,FALSE)</f>
        <v>1278.2097999999999</v>
      </c>
    </row>
    <row r="48" spans="1:5" x14ac:dyDescent="0.2">
      <c r="A48" s="4" t="s">
        <v>44</v>
      </c>
      <c r="B48" s="25">
        <f t="shared" si="3"/>
        <v>937.34539499999994</v>
      </c>
      <c r="C48" s="25">
        <f t="shared" si="4"/>
        <v>683.37311000000022</v>
      </c>
      <c r="D48" s="25">
        <f t="shared" si="2"/>
        <v>23.433634874999999</v>
      </c>
      <c r="E48" s="25">
        <f>VLOOKUP(A48,'Annexe 1'!$A$7:$B$109,2,FALSE)</f>
        <v>1279.0319500000001</v>
      </c>
    </row>
    <row r="49" spans="1:5" x14ac:dyDescent="0.2">
      <c r="A49" s="5" t="s">
        <v>45</v>
      </c>
      <c r="B49" s="20">
        <f t="shared" si="3"/>
        <v>1090.6520099999998</v>
      </c>
      <c r="C49" s="20">
        <f t="shared" si="4"/>
        <v>1398.8039799999997</v>
      </c>
      <c r="D49" s="20">
        <f t="shared" si="2"/>
        <v>27.266300249999993</v>
      </c>
      <c r="E49" s="20">
        <f>VLOOKUP(A49,'Annexe 1'!$A$7:$B$109,2,FALSE)</f>
        <v>1790.0539999999996</v>
      </c>
    </row>
    <row r="50" spans="1:5" x14ac:dyDescent="0.2">
      <c r="A50" s="4" t="s">
        <v>46</v>
      </c>
      <c r="B50" s="25">
        <f t="shared" si="3"/>
        <v>1037.6111549999998</v>
      </c>
      <c r="C50" s="25">
        <f t="shared" si="4"/>
        <v>1151.27999</v>
      </c>
      <c r="D50" s="25">
        <f t="shared" si="2"/>
        <v>25.940278874999997</v>
      </c>
      <c r="E50" s="25">
        <f>VLOOKUP(A50,'Annexe 1'!$A$7:$B$109,2,FALSE)</f>
        <v>1613.2511499999998</v>
      </c>
    </row>
    <row r="51" spans="1:5" x14ac:dyDescent="0.2">
      <c r="A51" s="5" t="s">
        <v>47</v>
      </c>
      <c r="B51" s="20">
        <f t="shared" si="3"/>
        <v>1119.7530749999999</v>
      </c>
      <c r="C51" s="20">
        <f t="shared" si="4"/>
        <v>1534.6089500000003</v>
      </c>
      <c r="D51" s="20">
        <f t="shared" si="2"/>
        <v>27.993826874999996</v>
      </c>
      <c r="E51" s="20">
        <f>VLOOKUP(A51,'Annexe 1'!$A$7:$B$109,2,FALSE)</f>
        <v>1887.05755</v>
      </c>
    </row>
    <row r="52" spans="1:5" x14ac:dyDescent="0.2">
      <c r="A52" s="4" t="s">
        <v>48</v>
      </c>
      <c r="B52" s="25">
        <f t="shared" si="3"/>
        <v>923.57894999999996</v>
      </c>
      <c r="C52" s="25">
        <f t="shared" si="4"/>
        <v>619.12970000000018</v>
      </c>
      <c r="D52" s="25">
        <f t="shared" si="2"/>
        <v>23.08947375</v>
      </c>
      <c r="E52" s="25">
        <f>VLOOKUP(A52,'Annexe 1'!$A$7:$B$109,2,FALSE)</f>
        <v>1233.1438000000001</v>
      </c>
    </row>
    <row r="53" spans="1:5" x14ac:dyDescent="0.2">
      <c r="A53" s="5" t="s">
        <v>49</v>
      </c>
      <c r="B53" s="20">
        <f t="shared" si="3"/>
        <v>937.41847499999994</v>
      </c>
      <c r="C53" s="20">
        <f t="shared" si="4"/>
        <v>683.71414999999979</v>
      </c>
      <c r="D53" s="20">
        <f t="shared" si="2"/>
        <v>23.435461874999998</v>
      </c>
      <c r="E53" s="20">
        <f>VLOOKUP(A53,'Annexe 1'!$A$7:$B$109,2,FALSE)</f>
        <v>1279.2755499999998</v>
      </c>
    </row>
    <row r="54" spans="1:5" x14ac:dyDescent="0.2">
      <c r="A54" s="4" t="s">
        <v>50</v>
      </c>
      <c r="B54" s="25">
        <f t="shared" si="3"/>
        <v>937.34539499999994</v>
      </c>
      <c r="C54" s="25">
        <f t="shared" si="4"/>
        <v>683.37311000000022</v>
      </c>
      <c r="D54" s="25">
        <f t="shared" si="2"/>
        <v>23.433634874999999</v>
      </c>
      <c r="E54" s="25">
        <f>VLOOKUP(A54,'Annexe 1'!$A$7:$B$109,2,FALSE)</f>
        <v>1279.0319500000001</v>
      </c>
    </row>
    <row r="55" spans="1:5" x14ac:dyDescent="0.2">
      <c r="A55" s="5" t="s">
        <v>51</v>
      </c>
      <c r="B55" s="20">
        <f t="shared" si="3"/>
        <v>937.34539499999994</v>
      </c>
      <c r="C55" s="20">
        <f t="shared" si="4"/>
        <v>683.37311000000022</v>
      </c>
      <c r="D55" s="20">
        <f t="shared" si="2"/>
        <v>23.433634874999999</v>
      </c>
      <c r="E55" s="20">
        <f>VLOOKUP(A55,'Annexe 1'!$A$7:$B$109,2,FALSE)</f>
        <v>1279.0319500000001</v>
      </c>
    </row>
    <row r="56" spans="1:5" x14ac:dyDescent="0.2">
      <c r="A56" s="4" t="s">
        <v>52</v>
      </c>
      <c r="B56" s="25">
        <f t="shared" si="3"/>
        <v>933.98066999999992</v>
      </c>
      <c r="C56" s="25">
        <f t="shared" si="4"/>
        <v>667.67105999999967</v>
      </c>
      <c r="D56" s="25">
        <f t="shared" si="2"/>
        <v>23.349516749999999</v>
      </c>
      <c r="E56" s="25">
        <f>VLOOKUP(A56,'Annexe 1'!$A$7:$B$109,2,FALSE)</f>
        <v>1267.8161999999998</v>
      </c>
    </row>
    <row r="57" spans="1:5" x14ac:dyDescent="0.2">
      <c r="A57" s="5" t="s">
        <v>53</v>
      </c>
      <c r="B57" s="20">
        <f t="shared" si="3"/>
        <v>859.85014499999988</v>
      </c>
      <c r="C57" s="20">
        <f t="shared" si="4"/>
        <v>321.72861000000012</v>
      </c>
      <c r="D57" s="20">
        <f t="shared" si="2"/>
        <v>21.496253624999998</v>
      </c>
      <c r="E57" s="20">
        <f>VLOOKUP(A57,'Annexe 1'!$A$7:$B$109,2,FALSE)</f>
        <v>1020.7144499999999</v>
      </c>
    </row>
    <row r="58" spans="1:5" x14ac:dyDescent="0.2">
      <c r="A58" s="4" t="s">
        <v>54</v>
      </c>
      <c r="B58" s="25">
        <f t="shared" si="3"/>
        <v>866.97848999999985</v>
      </c>
      <c r="C58" s="25">
        <f t="shared" si="4"/>
        <v>354.99421999999981</v>
      </c>
      <c r="D58" s="25">
        <f t="shared" si="2"/>
        <v>21.674462249999998</v>
      </c>
      <c r="E58" s="25">
        <f>VLOOKUP(A58,'Annexe 1'!$A$7:$B$109,2,FALSE)</f>
        <v>1044.4755999999998</v>
      </c>
    </row>
    <row r="59" spans="1:5" x14ac:dyDescent="0.2">
      <c r="A59" s="5" t="s">
        <v>55</v>
      </c>
      <c r="B59" s="20">
        <f t="shared" si="3"/>
        <v>1065.0831449999998</v>
      </c>
      <c r="C59" s="20">
        <f t="shared" si="4"/>
        <v>1279.48261</v>
      </c>
      <c r="D59" s="20">
        <f t="shared" si="2"/>
        <v>26.627078624999996</v>
      </c>
      <c r="E59" s="20">
        <f>VLOOKUP(A59,'Annexe 1'!$A$7:$B$109,2,FALSE)</f>
        <v>1704.8244499999998</v>
      </c>
    </row>
    <row r="60" spans="1:5" x14ac:dyDescent="0.2">
      <c r="A60" s="4" t="s">
        <v>56</v>
      </c>
      <c r="B60" s="25">
        <f t="shared" si="3"/>
        <v>1006.1288999999999</v>
      </c>
      <c r="C60" s="25">
        <f t="shared" si="4"/>
        <v>1004.3627999999999</v>
      </c>
      <c r="D60" s="25">
        <f t="shared" si="2"/>
        <v>25.153222499999998</v>
      </c>
      <c r="E60" s="25">
        <f>VLOOKUP(A60,'Annexe 1'!$A$7:$B$109,2,FALSE)</f>
        <v>1508.3102999999999</v>
      </c>
    </row>
    <row r="61" spans="1:5" x14ac:dyDescent="0.2">
      <c r="A61" s="5" t="s">
        <v>57</v>
      </c>
      <c r="B61" s="20">
        <f t="shared" si="3"/>
        <v>859.85014499999988</v>
      </c>
      <c r="C61" s="20">
        <f t="shared" si="4"/>
        <v>321.72861000000012</v>
      </c>
      <c r="D61" s="20">
        <f t="shared" si="2"/>
        <v>21.496253624999998</v>
      </c>
      <c r="E61" s="20">
        <f>VLOOKUP(A61,'Annexe 1'!$A$7:$B$109,2,FALSE)</f>
        <v>1020.7144499999999</v>
      </c>
    </row>
    <row r="62" spans="1:5" x14ac:dyDescent="0.2">
      <c r="A62" s="4" t="s">
        <v>58</v>
      </c>
      <c r="B62" s="25">
        <f t="shared" si="3"/>
        <v>859.85014499999988</v>
      </c>
      <c r="C62" s="25">
        <f t="shared" si="4"/>
        <v>321.72861000000012</v>
      </c>
      <c r="D62" s="25">
        <f t="shared" si="2"/>
        <v>21.496253624999998</v>
      </c>
      <c r="E62" s="25">
        <f>VLOOKUP(A62,'Annexe 1'!$A$7:$B$109,2,FALSE)</f>
        <v>1020.7144499999999</v>
      </c>
    </row>
    <row r="63" spans="1:5" x14ac:dyDescent="0.2">
      <c r="A63" s="5" t="s">
        <v>59</v>
      </c>
      <c r="B63" s="20">
        <f t="shared" si="3"/>
        <v>1346.5720799999999</v>
      </c>
      <c r="C63" s="20">
        <f t="shared" si="4"/>
        <v>2593.09764</v>
      </c>
      <c r="D63" s="20">
        <f t="shared" si="2"/>
        <v>33.664301999999999</v>
      </c>
      <c r="E63" s="20">
        <f>VLOOKUP(A63,'Annexe 1'!$A$7:$B$109,2,FALSE)</f>
        <v>2643.1208999999999</v>
      </c>
    </row>
    <row r="64" spans="1:5" x14ac:dyDescent="0.2">
      <c r="A64" s="4" t="s">
        <v>60</v>
      </c>
      <c r="B64" s="25">
        <f t="shared" si="3"/>
        <v>1368.1702649999997</v>
      </c>
      <c r="C64" s="25">
        <f t="shared" si="4"/>
        <v>2693.8891699999995</v>
      </c>
      <c r="D64" s="25">
        <f t="shared" si="2"/>
        <v>34.204256624999992</v>
      </c>
      <c r="E64" s="25">
        <f>VLOOKUP(A64,'Annexe 1'!$A$7:$B$109,2,FALSE)</f>
        <v>2715.1148499999995</v>
      </c>
    </row>
    <row r="65" spans="1:5" x14ac:dyDescent="0.2">
      <c r="A65" s="5" t="s">
        <v>61</v>
      </c>
      <c r="B65" s="20">
        <f t="shared" si="3"/>
        <v>1357.2265349999998</v>
      </c>
      <c r="C65" s="20">
        <f t="shared" si="4"/>
        <v>2642.8184300000003</v>
      </c>
      <c r="D65" s="20">
        <f t="shared" si="2"/>
        <v>33.930663374999995</v>
      </c>
      <c r="E65" s="20">
        <f>VLOOKUP(A65,'Annexe 1'!$A$7:$B$109,2,FALSE)</f>
        <v>2678.6357499999999</v>
      </c>
    </row>
    <row r="66" spans="1:5" x14ac:dyDescent="0.2">
      <c r="A66" s="4" t="s">
        <v>62</v>
      </c>
      <c r="B66" s="25">
        <f t="shared" ref="B66:B97" si="5">$H$7+($H$8*(E66-$H$7))</f>
        <v>853.9976549999999</v>
      </c>
      <c r="C66" s="25">
        <f t="shared" ref="C66:C97" si="6">2*(E66-B66)</f>
        <v>294.41698999999994</v>
      </c>
      <c r="D66" s="25">
        <f t="shared" si="2"/>
        <v>21.349941374999997</v>
      </c>
      <c r="E66" s="25">
        <f>VLOOKUP(A66,'Annexe 1'!$A$7:$B$109,2,FALSE)</f>
        <v>1001.2061499999999</v>
      </c>
    </row>
    <row r="67" spans="1:5" x14ac:dyDescent="0.2">
      <c r="A67" s="5" t="s">
        <v>63</v>
      </c>
      <c r="B67" s="20">
        <f t="shared" si="5"/>
        <v>843.44977499999993</v>
      </c>
      <c r="C67" s="20">
        <f t="shared" si="6"/>
        <v>245.19354999999996</v>
      </c>
      <c r="D67" s="20">
        <f t="shared" si="2"/>
        <v>21.086244375</v>
      </c>
      <c r="E67" s="20">
        <f>VLOOKUP(A67,'Annexe 1'!$A$7:$B$109,2,FALSE)</f>
        <v>966.04654999999991</v>
      </c>
    </row>
    <row r="68" spans="1:5" x14ac:dyDescent="0.2">
      <c r="A68" s="4" t="s">
        <v>64</v>
      </c>
      <c r="B68" s="25">
        <f t="shared" si="5"/>
        <v>971.35195499999986</v>
      </c>
      <c r="C68" s="25">
        <f t="shared" si="6"/>
        <v>842.07038999999986</v>
      </c>
      <c r="D68" s="25">
        <f t="shared" si="2"/>
        <v>24.283798874999995</v>
      </c>
      <c r="E68" s="25">
        <f>VLOOKUP(A68,'Annexe 1'!$A$7:$B$109,2,FALSE)</f>
        <v>1392.3871499999998</v>
      </c>
    </row>
    <row r="69" spans="1:5" x14ac:dyDescent="0.2">
      <c r="A69" s="5" t="s">
        <v>65</v>
      </c>
      <c r="B69" s="20">
        <f t="shared" si="5"/>
        <v>1119.7530749999999</v>
      </c>
      <c r="C69" s="20">
        <f t="shared" si="6"/>
        <v>1534.6089500000003</v>
      </c>
      <c r="D69" s="20">
        <f t="shared" si="2"/>
        <v>27.993826874999996</v>
      </c>
      <c r="E69" s="20">
        <f>VLOOKUP(A69,'Annexe 1'!$A$7:$B$109,2,FALSE)</f>
        <v>1887.05755</v>
      </c>
    </row>
    <row r="70" spans="1:5" x14ac:dyDescent="0.2">
      <c r="A70" s="4" t="s">
        <v>66</v>
      </c>
      <c r="B70" s="25">
        <f t="shared" si="5"/>
        <v>814.59230999999988</v>
      </c>
      <c r="C70" s="25">
        <f t="shared" si="6"/>
        <v>110.52538000000004</v>
      </c>
      <c r="D70" s="25">
        <f t="shared" si="2"/>
        <v>20.364807749999997</v>
      </c>
      <c r="E70" s="25">
        <f>VLOOKUP(A70,'Annexe 1'!$A$7:$B$109,2,FALSE)</f>
        <v>869.8549999999999</v>
      </c>
    </row>
    <row r="71" spans="1:5" x14ac:dyDescent="0.2">
      <c r="A71" s="5" t="s">
        <v>67</v>
      </c>
      <c r="B71" s="20">
        <f t="shared" si="5"/>
        <v>933.98066999999992</v>
      </c>
      <c r="C71" s="20">
        <f t="shared" si="6"/>
        <v>667.67105999999967</v>
      </c>
      <c r="D71" s="20">
        <f t="shared" si="2"/>
        <v>23.349516749999999</v>
      </c>
      <c r="E71" s="20">
        <f>VLOOKUP(A71,'Annexe 1'!$A$7:$B$109,2,FALSE)</f>
        <v>1267.8161999999998</v>
      </c>
    </row>
    <row r="72" spans="1:5" x14ac:dyDescent="0.2">
      <c r="A72" s="4" t="s">
        <v>68</v>
      </c>
      <c r="B72" s="25">
        <f t="shared" si="5"/>
        <v>933.98066999999992</v>
      </c>
      <c r="C72" s="25">
        <f t="shared" si="6"/>
        <v>667.67105999999967</v>
      </c>
      <c r="D72" s="25">
        <f t="shared" ref="D72:D108" si="7">B72/40</f>
        <v>23.349516749999999</v>
      </c>
      <c r="E72" s="25">
        <f>VLOOKUP(A72,'Annexe 1'!$A$7:$B$109,2,FALSE)</f>
        <v>1267.8161999999998</v>
      </c>
    </row>
    <row r="73" spans="1:5" x14ac:dyDescent="0.2">
      <c r="A73" s="5" t="s">
        <v>69</v>
      </c>
      <c r="B73" s="20">
        <f t="shared" si="5"/>
        <v>853.9976549999999</v>
      </c>
      <c r="C73" s="20">
        <f t="shared" si="6"/>
        <v>294.41698999999994</v>
      </c>
      <c r="D73" s="20">
        <f t="shared" si="7"/>
        <v>21.349941374999997</v>
      </c>
      <c r="E73" s="20">
        <f>VLOOKUP(A73,'Annexe 1'!$A$7:$B$109,2,FALSE)</f>
        <v>1001.2061499999999</v>
      </c>
    </row>
    <row r="74" spans="1:5" x14ac:dyDescent="0.2">
      <c r="A74" s="4" t="s">
        <v>70</v>
      </c>
      <c r="B74" s="25">
        <f t="shared" si="5"/>
        <v>843.44977499999993</v>
      </c>
      <c r="C74" s="25">
        <f t="shared" si="6"/>
        <v>245.19354999999996</v>
      </c>
      <c r="D74" s="25">
        <f t="shared" si="7"/>
        <v>21.086244375</v>
      </c>
      <c r="E74" s="25">
        <f>VLOOKUP(A74,'Annexe 1'!$A$7:$B$109,2,FALSE)</f>
        <v>966.04654999999991</v>
      </c>
    </row>
    <row r="75" spans="1:5" x14ac:dyDescent="0.2">
      <c r="A75" s="5" t="s">
        <v>71</v>
      </c>
      <c r="B75" s="20">
        <f t="shared" si="5"/>
        <v>853.0841549999999</v>
      </c>
      <c r="C75" s="20">
        <f t="shared" si="6"/>
        <v>290.15399000000002</v>
      </c>
      <c r="D75" s="20">
        <f t="shared" si="7"/>
        <v>21.327103874999999</v>
      </c>
      <c r="E75" s="20">
        <f>VLOOKUP(A75,'Annexe 1'!$A$7:$B$109,2,FALSE)</f>
        <v>998.16114999999991</v>
      </c>
    </row>
    <row r="76" spans="1:5" x14ac:dyDescent="0.2">
      <c r="A76" s="4" t="s">
        <v>72</v>
      </c>
      <c r="B76" s="25">
        <f t="shared" si="5"/>
        <v>907.07809499999996</v>
      </c>
      <c r="C76" s="25">
        <f t="shared" si="6"/>
        <v>542.12571000000003</v>
      </c>
      <c r="D76" s="25">
        <f t="shared" si="7"/>
        <v>22.676952374999999</v>
      </c>
      <c r="E76" s="25">
        <f>VLOOKUP(A76,'Annexe 1'!$A$7:$B$109,2,FALSE)</f>
        <v>1178.14095</v>
      </c>
    </row>
    <row r="77" spans="1:5" x14ac:dyDescent="0.2">
      <c r="A77" s="5" t="s">
        <v>73</v>
      </c>
      <c r="B77" s="20">
        <f t="shared" si="5"/>
        <v>867.69101999999998</v>
      </c>
      <c r="C77" s="20">
        <f t="shared" si="6"/>
        <v>358.31935999999996</v>
      </c>
      <c r="D77" s="20">
        <f t="shared" si="7"/>
        <v>21.692275500000001</v>
      </c>
      <c r="E77" s="20">
        <f>VLOOKUP(A77,'Annexe 1'!$A$7:$B$109,2,FALSE)</f>
        <v>1046.8507</v>
      </c>
    </row>
    <row r="78" spans="1:5" x14ac:dyDescent="0.2">
      <c r="A78" s="4" t="s">
        <v>74</v>
      </c>
      <c r="B78" s="25">
        <f t="shared" si="5"/>
        <v>907.07809499999996</v>
      </c>
      <c r="C78" s="25">
        <f t="shared" si="6"/>
        <v>542.12571000000003</v>
      </c>
      <c r="D78" s="25">
        <f t="shared" si="7"/>
        <v>22.676952374999999</v>
      </c>
      <c r="E78" s="25">
        <f>VLOOKUP(A78,'Annexe 1'!$A$7:$B$109,2,FALSE)</f>
        <v>1178.14095</v>
      </c>
    </row>
    <row r="79" spans="1:5" x14ac:dyDescent="0.2">
      <c r="A79" s="5" t="s">
        <v>75</v>
      </c>
      <c r="B79" s="20">
        <f t="shared" si="5"/>
        <v>884.37457499999994</v>
      </c>
      <c r="C79" s="20">
        <f t="shared" si="6"/>
        <v>436.17595000000006</v>
      </c>
      <c r="D79" s="20">
        <f t="shared" si="7"/>
        <v>22.109364374999998</v>
      </c>
      <c r="E79" s="20">
        <f>VLOOKUP(A79,'Annexe 1'!$A$7:$B$109,2,FALSE)</f>
        <v>1102.46255</v>
      </c>
    </row>
    <row r="80" spans="1:5" x14ac:dyDescent="0.2">
      <c r="A80" s="4" t="s">
        <v>76</v>
      </c>
      <c r="B80" s="25">
        <f t="shared" si="5"/>
        <v>1173.87186</v>
      </c>
      <c r="C80" s="25">
        <f t="shared" si="6"/>
        <v>1787.1632800000002</v>
      </c>
      <c r="D80" s="25">
        <f t="shared" si="7"/>
        <v>29.3467965</v>
      </c>
      <c r="E80" s="25">
        <f>VLOOKUP(A80,'Annexe 1'!$A$7:$B$109,2,FALSE)</f>
        <v>2067.4535000000001</v>
      </c>
    </row>
    <row r="81" spans="1:5" x14ac:dyDescent="0.2">
      <c r="A81" s="5" t="s">
        <v>77</v>
      </c>
      <c r="B81" s="20">
        <f t="shared" si="5"/>
        <v>933.98066999999992</v>
      </c>
      <c r="C81" s="20">
        <f t="shared" si="6"/>
        <v>667.67105999999967</v>
      </c>
      <c r="D81" s="20">
        <f t="shared" si="7"/>
        <v>23.349516749999999</v>
      </c>
      <c r="E81" s="20">
        <f>VLOOKUP(A81,'Annexe 1'!$A$7:$B$109,2,FALSE)</f>
        <v>1267.8161999999998</v>
      </c>
    </row>
    <row r="82" spans="1:5" x14ac:dyDescent="0.2">
      <c r="A82" s="4" t="s">
        <v>78</v>
      </c>
      <c r="B82" s="25">
        <f t="shared" si="5"/>
        <v>867.98333999999988</v>
      </c>
      <c r="C82" s="25">
        <f t="shared" si="6"/>
        <v>359.68351999999982</v>
      </c>
      <c r="D82" s="25">
        <f t="shared" si="7"/>
        <v>21.699583499999996</v>
      </c>
      <c r="E82" s="25">
        <f>VLOOKUP(A82,'Annexe 1'!$A$7:$B$109,2,FALSE)</f>
        <v>1047.8250999999998</v>
      </c>
    </row>
    <row r="83" spans="1:5" x14ac:dyDescent="0.2">
      <c r="A83" s="5" t="s">
        <v>79</v>
      </c>
      <c r="B83" s="20">
        <f t="shared" si="5"/>
        <v>884.37457499999994</v>
      </c>
      <c r="C83" s="20">
        <f t="shared" si="6"/>
        <v>436.17595000000006</v>
      </c>
      <c r="D83" s="20">
        <f t="shared" si="7"/>
        <v>22.109364374999998</v>
      </c>
      <c r="E83" s="20">
        <f>VLOOKUP(A83,'Annexe 1'!$A$7:$B$109,2,FALSE)</f>
        <v>1102.46255</v>
      </c>
    </row>
    <row r="84" spans="1:5" x14ac:dyDescent="0.2">
      <c r="A84" s="4" t="s">
        <v>80</v>
      </c>
      <c r="B84" s="25">
        <f t="shared" si="5"/>
        <v>884.37457499999994</v>
      </c>
      <c r="C84" s="25">
        <f t="shared" si="6"/>
        <v>436.17595000000006</v>
      </c>
      <c r="D84" s="25">
        <f t="shared" si="7"/>
        <v>22.109364374999998</v>
      </c>
      <c r="E84" s="25">
        <f>VLOOKUP(A84,'Annexe 1'!$A$7:$B$109,2,FALSE)</f>
        <v>1102.46255</v>
      </c>
    </row>
    <row r="85" spans="1:5" x14ac:dyDescent="0.2">
      <c r="A85" s="5" t="s">
        <v>81</v>
      </c>
      <c r="B85" s="20">
        <f t="shared" si="5"/>
        <v>922.56496499999992</v>
      </c>
      <c r="C85" s="20">
        <f t="shared" si="6"/>
        <v>614.39776999999981</v>
      </c>
      <c r="D85" s="20">
        <f t="shared" si="7"/>
        <v>23.064124124999999</v>
      </c>
      <c r="E85" s="20">
        <f>VLOOKUP(A85,'Annexe 1'!$A$7:$B$109,2,FALSE)</f>
        <v>1229.7638499999998</v>
      </c>
    </row>
    <row r="86" spans="1:5" x14ac:dyDescent="0.2">
      <c r="A86" s="4" t="s">
        <v>83</v>
      </c>
      <c r="B86" s="25">
        <f t="shared" si="5"/>
        <v>861.84766500000001</v>
      </c>
      <c r="C86" s="25">
        <f t="shared" si="6"/>
        <v>331.05036999999993</v>
      </c>
      <c r="D86" s="25">
        <f t="shared" si="7"/>
        <v>21.546191624999999</v>
      </c>
      <c r="E86" s="25">
        <f>VLOOKUP(A86,'Annexe 1'!$A$7:$B$109,2,FALSE)</f>
        <v>1027.37285</v>
      </c>
    </row>
    <row r="87" spans="1:5" x14ac:dyDescent="0.2">
      <c r="A87" s="5" t="s">
        <v>84</v>
      </c>
      <c r="B87" s="20">
        <f t="shared" si="5"/>
        <v>933.98066999999992</v>
      </c>
      <c r="C87" s="20">
        <f t="shared" si="6"/>
        <v>667.67105999999967</v>
      </c>
      <c r="D87" s="20">
        <f t="shared" si="7"/>
        <v>23.349516749999999</v>
      </c>
      <c r="E87" s="20">
        <f>VLOOKUP(A87,'Annexe 1'!$A$7:$B$109,2,FALSE)</f>
        <v>1267.8161999999998</v>
      </c>
    </row>
    <row r="88" spans="1:5" x14ac:dyDescent="0.2">
      <c r="A88" s="4" t="s">
        <v>85</v>
      </c>
      <c r="B88" s="25">
        <f t="shared" si="5"/>
        <v>984.58247999999992</v>
      </c>
      <c r="C88" s="25">
        <f t="shared" si="6"/>
        <v>903.81283999999982</v>
      </c>
      <c r="D88" s="25">
        <f t="shared" si="7"/>
        <v>24.614561999999999</v>
      </c>
      <c r="E88" s="25">
        <f>VLOOKUP(A88,'Annexe 1'!$A$7:$B$109,2,FALSE)</f>
        <v>1436.4888999999998</v>
      </c>
    </row>
    <row r="89" spans="1:5" x14ac:dyDescent="0.2">
      <c r="A89" s="5" t="s">
        <v>86</v>
      </c>
      <c r="B89" s="20">
        <f t="shared" si="5"/>
        <v>861.84766500000001</v>
      </c>
      <c r="C89" s="20">
        <f t="shared" si="6"/>
        <v>331.05036999999993</v>
      </c>
      <c r="D89" s="20">
        <f t="shared" si="7"/>
        <v>21.546191624999999</v>
      </c>
      <c r="E89" s="20">
        <f>VLOOKUP(A89,'Annexe 1'!$A$7:$B$109,2,FALSE)</f>
        <v>1027.37285</v>
      </c>
    </row>
    <row r="90" spans="1:5" x14ac:dyDescent="0.2">
      <c r="A90" s="4" t="s">
        <v>87</v>
      </c>
      <c r="B90" s="25">
        <f t="shared" si="5"/>
        <v>861.84766500000001</v>
      </c>
      <c r="C90" s="25">
        <f t="shared" si="6"/>
        <v>331.05036999999993</v>
      </c>
      <c r="D90" s="25">
        <f t="shared" si="7"/>
        <v>21.546191624999999</v>
      </c>
      <c r="E90" s="25">
        <f>VLOOKUP(A90,'Annexe 1'!$A$7:$B$109,2,FALSE)</f>
        <v>1027.37285</v>
      </c>
    </row>
    <row r="91" spans="1:5" x14ac:dyDescent="0.2">
      <c r="A91" s="5" t="s">
        <v>88</v>
      </c>
      <c r="B91" s="20">
        <f t="shared" si="5"/>
        <v>933.98066999999992</v>
      </c>
      <c r="C91" s="20">
        <f t="shared" si="6"/>
        <v>667.67105999999967</v>
      </c>
      <c r="D91" s="20">
        <f t="shared" si="7"/>
        <v>23.349516749999999</v>
      </c>
      <c r="E91" s="20">
        <f>VLOOKUP(A91,'Annexe 1'!$A$7:$B$109,2,FALSE)</f>
        <v>1267.8161999999998</v>
      </c>
    </row>
    <row r="92" spans="1:5" x14ac:dyDescent="0.2">
      <c r="A92" s="4" t="s">
        <v>89</v>
      </c>
      <c r="B92" s="25">
        <f t="shared" si="5"/>
        <v>916.00603499999988</v>
      </c>
      <c r="C92" s="25">
        <f t="shared" si="6"/>
        <v>583.78942999999981</v>
      </c>
      <c r="D92" s="25">
        <f t="shared" si="7"/>
        <v>22.900150874999998</v>
      </c>
      <c r="E92" s="25">
        <f>VLOOKUP(A92,'Annexe 1'!$A$7:$B$109,2,FALSE)</f>
        <v>1207.9007499999998</v>
      </c>
    </row>
    <row r="93" spans="1:5" x14ac:dyDescent="0.2">
      <c r="A93" s="5" t="s">
        <v>90</v>
      </c>
      <c r="B93" s="20">
        <f t="shared" si="5"/>
        <v>828.66629999999998</v>
      </c>
      <c r="C93" s="20">
        <f t="shared" si="6"/>
        <v>176.20399999999995</v>
      </c>
      <c r="D93" s="20">
        <f t="shared" si="7"/>
        <v>20.7166575</v>
      </c>
      <c r="E93" s="20">
        <f>VLOOKUP(A93,'Annexe 1'!$A$7:$B$109,2,FALSE)</f>
        <v>916.76829999999995</v>
      </c>
    </row>
    <row r="94" spans="1:5" x14ac:dyDescent="0.2">
      <c r="A94" s="4" t="s">
        <v>91</v>
      </c>
      <c r="B94" s="25">
        <f t="shared" si="5"/>
        <v>884.37457499999994</v>
      </c>
      <c r="C94" s="25">
        <f t="shared" si="6"/>
        <v>436.17595000000006</v>
      </c>
      <c r="D94" s="25">
        <f t="shared" si="7"/>
        <v>22.109364374999998</v>
      </c>
      <c r="E94" s="25">
        <f>VLOOKUP(A94,'Annexe 1'!$A$7:$B$109,2,FALSE)</f>
        <v>1102.46255</v>
      </c>
    </row>
    <row r="95" spans="1:5" x14ac:dyDescent="0.2">
      <c r="A95" s="5" t="s">
        <v>92</v>
      </c>
      <c r="B95" s="20">
        <f t="shared" si="5"/>
        <v>905.74133999999981</v>
      </c>
      <c r="C95" s="20">
        <f t="shared" si="6"/>
        <v>535.88751999999977</v>
      </c>
      <c r="D95" s="20">
        <f t="shared" si="7"/>
        <v>22.643533499999997</v>
      </c>
      <c r="E95" s="20">
        <f>VLOOKUP(A95,'Annexe 1'!$A$7:$B$109,2,FALSE)</f>
        <v>1173.6850999999997</v>
      </c>
    </row>
    <row r="96" spans="1:5" x14ac:dyDescent="0.2">
      <c r="A96" s="4" t="s">
        <v>93</v>
      </c>
      <c r="B96" s="25">
        <f t="shared" si="5"/>
        <v>880.10852999999997</v>
      </c>
      <c r="C96" s="25">
        <f t="shared" si="6"/>
        <v>416.26774000000023</v>
      </c>
      <c r="D96" s="25">
        <f t="shared" si="7"/>
        <v>22.002713249999999</v>
      </c>
      <c r="E96" s="25">
        <f>VLOOKUP(A96,'Annexe 1'!$A$7:$B$109,2,FALSE)</f>
        <v>1088.2424000000001</v>
      </c>
    </row>
    <row r="97" spans="1:5" x14ac:dyDescent="0.2">
      <c r="A97" s="5" t="s">
        <v>94</v>
      </c>
      <c r="B97" s="20">
        <f t="shared" si="5"/>
        <v>905.74133999999981</v>
      </c>
      <c r="C97" s="20">
        <f t="shared" si="6"/>
        <v>535.88751999999977</v>
      </c>
      <c r="D97" s="20">
        <f t="shared" si="7"/>
        <v>22.643533499999997</v>
      </c>
      <c r="E97" s="20">
        <f>VLOOKUP(A97,'Annexe 1'!$A$7:$B$109,2,FALSE)</f>
        <v>1173.6850999999997</v>
      </c>
    </row>
    <row r="98" spans="1:5" x14ac:dyDescent="0.2">
      <c r="A98" s="4" t="s">
        <v>95</v>
      </c>
      <c r="B98" s="25">
        <f t="shared" ref="B98:B106" si="8">$H$7+($H$8*(E98-$H$7))</f>
        <v>876.95390999999995</v>
      </c>
      <c r="C98" s="25">
        <f t="shared" ref="C98:C106" si="9">2*(E98-B98)</f>
        <v>401.54617999999982</v>
      </c>
      <c r="D98" s="25">
        <f t="shared" si="7"/>
        <v>21.92384775</v>
      </c>
      <c r="E98" s="25">
        <f>VLOOKUP(A98,'Annexe 1'!$A$7:$B$109,2,FALSE)</f>
        <v>1077.7269999999999</v>
      </c>
    </row>
    <row r="99" spans="1:5" x14ac:dyDescent="0.2">
      <c r="A99" s="5" t="s">
        <v>96</v>
      </c>
      <c r="B99" s="20">
        <f t="shared" si="8"/>
        <v>861.63755999999989</v>
      </c>
      <c r="C99" s="20">
        <f t="shared" si="9"/>
        <v>330.06988000000001</v>
      </c>
      <c r="D99" s="20">
        <f t="shared" si="7"/>
        <v>21.540938999999998</v>
      </c>
      <c r="E99" s="20">
        <f>VLOOKUP(A99,'Annexe 1'!$A$7:$B$109,2,FALSE)</f>
        <v>1026.6724999999999</v>
      </c>
    </row>
    <row r="100" spans="1:5" x14ac:dyDescent="0.2">
      <c r="A100" s="4" t="s">
        <v>97</v>
      </c>
      <c r="B100" s="25">
        <f t="shared" si="8"/>
        <v>876.95390999999995</v>
      </c>
      <c r="C100" s="25">
        <f t="shared" si="9"/>
        <v>401.54617999999982</v>
      </c>
      <c r="D100" s="25">
        <f t="shared" si="7"/>
        <v>21.92384775</v>
      </c>
      <c r="E100" s="25">
        <f>VLOOKUP(A100,'Annexe 1'!$A$7:$B$109,2,FALSE)</f>
        <v>1077.7269999999999</v>
      </c>
    </row>
    <row r="101" spans="1:5" x14ac:dyDescent="0.2">
      <c r="A101" s="5" t="s">
        <v>98</v>
      </c>
      <c r="B101" s="20">
        <f t="shared" si="8"/>
        <v>861.63755999999989</v>
      </c>
      <c r="C101" s="20">
        <f t="shared" si="9"/>
        <v>330.06988000000001</v>
      </c>
      <c r="D101" s="20">
        <f t="shared" si="7"/>
        <v>21.540938999999998</v>
      </c>
      <c r="E101" s="20">
        <f>VLOOKUP(A101,'Annexe 1'!$A$7:$B$109,2,FALSE)</f>
        <v>1026.6724999999999</v>
      </c>
    </row>
    <row r="102" spans="1:5" x14ac:dyDescent="0.2">
      <c r="A102" s="4" t="s">
        <v>99</v>
      </c>
      <c r="B102" s="25">
        <f t="shared" si="8"/>
        <v>884.37457499999994</v>
      </c>
      <c r="C102" s="25">
        <f t="shared" si="9"/>
        <v>436.17595000000006</v>
      </c>
      <c r="D102" s="25">
        <f t="shared" si="7"/>
        <v>22.109364374999998</v>
      </c>
      <c r="E102" s="25">
        <f>VLOOKUP(A102,'Annexe 1'!$A$7:$B$109,2,FALSE)</f>
        <v>1102.46255</v>
      </c>
    </row>
    <row r="103" spans="1:5" x14ac:dyDescent="0.2">
      <c r="A103" s="5" t="s">
        <v>100</v>
      </c>
      <c r="B103" s="20">
        <f t="shared" si="8"/>
        <v>1119.7530749999999</v>
      </c>
      <c r="C103" s="20">
        <f t="shared" si="9"/>
        <v>1534.6089500000003</v>
      </c>
      <c r="D103" s="20">
        <f t="shared" si="7"/>
        <v>27.993826874999996</v>
      </c>
      <c r="E103" s="20">
        <f>VLOOKUP(A103,'Annexe 1'!$A$7:$B$109,2,FALSE)</f>
        <v>1887.05755</v>
      </c>
    </row>
    <row r="104" spans="1:5" x14ac:dyDescent="0.2">
      <c r="A104" s="4" t="s">
        <v>101</v>
      </c>
      <c r="B104" s="25">
        <f t="shared" si="8"/>
        <v>814.59230999999988</v>
      </c>
      <c r="C104" s="25">
        <f t="shared" si="9"/>
        <v>110.52538000000004</v>
      </c>
      <c r="D104" s="25">
        <f t="shared" si="7"/>
        <v>20.364807749999997</v>
      </c>
      <c r="E104" s="25">
        <f>VLOOKUP(A104,'Annexe 1'!$A$7:$B$109,2,FALSE)</f>
        <v>869.8549999999999</v>
      </c>
    </row>
    <row r="105" spans="1:5" x14ac:dyDescent="0.2">
      <c r="A105" s="5" t="s">
        <v>102</v>
      </c>
      <c r="B105" s="20">
        <f t="shared" si="8"/>
        <v>950.10394499999995</v>
      </c>
      <c r="C105" s="20">
        <f t="shared" si="9"/>
        <v>742.91300999999999</v>
      </c>
      <c r="D105" s="20">
        <f t="shared" si="7"/>
        <v>23.752598624999997</v>
      </c>
      <c r="E105" s="20">
        <f>VLOOKUP(A105,'Annexe 1'!$A$7:$B$109,2,FALSE)</f>
        <v>1321.5604499999999</v>
      </c>
    </row>
    <row r="106" spans="1:5" x14ac:dyDescent="0.2">
      <c r="A106" s="4" t="s">
        <v>103</v>
      </c>
      <c r="B106" s="25">
        <f t="shared" si="8"/>
        <v>1368.1702649999997</v>
      </c>
      <c r="C106" s="25">
        <f t="shared" si="9"/>
        <v>2693.8891699999995</v>
      </c>
      <c r="D106" s="25">
        <f t="shared" si="7"/>
        <v>34.204256624999992</v>
      </c>
      <c r="E106" s="25">
        <f>VLOOKUP(A106,'Annexe 1'!$A$7:$B$109,2,FALSE)</f>
        <v>2715.1148499999995</v>
      </c>
    </row>
    <row r="107" spans="1:5" x14ac:dyDescent="0.2">
      <c r="A107" s="5" t="s">
        <v>104</v>
      </c>
      <c r="B107" s="20">
        <f>E107</f>
        <v>491.73704999999995</v>
      </c>
      <c r="C107" s="20" t="s">
        <v>118</v>
      </c>
      <c r="D107" s="20">
        <f t="shared" si="7"/>
        <v>12.29342625</v>
      </c>
      <c r="E107" s="20">
        <f>VLOOKUP(A107,'Annexe 1'!$A$7:$B$109,2,FALSE)</f>
        <v>491.73704999999995</v>
      </c>
    </row>
    <row r="108" spans="1:5" ht="17" thickBot="1" x14ac:dyDescent="0.25">
      <c r="A108" s="7" t="s">
        <v>105</v>
      </c>
      <c r="B108" s="32">
        <f>$H$7+($H$8*(E108-$H$7))</f>
        <v>859.85014499999988</v>
      </c>
      <c r="C108" s="32">
        <f>2*(E108-B108)</f>
        <v>321.72861000000012</v>
      </c>
      <c r="D108" s="32">
        <f t="shared" si="7"/>
        <v>21.496253624999998</v>
      </c>
      <c r="E108" s="32">
        <f>VLOOKUP(A108,'Annexe 1'!$A$7:$B$109,2,FALSE)</f>
        <v>1020.7144499999999</v>
      </c>
    </row>
    <row r="109" spans="1:5" x14ac:dyDescent="0.2">
      <c r="A109" s="1"/>
      <c r="B109" s="1"/>
      <c r="C109" s="1"/>
      <c r="D109" s="1"/>
      <c r="E109" s="1"/>
    </row>
    <row r="110" spans="1:5" x14ac:dyDescent="0.2">
      <c r="A110" s="8" t="s">
        <v>106</v>
      </c>
      <c r="B110" s="8"/>
      <c r="C110" s="9"/>
      <c r="D110" s="1"/>
      <c r="E110" s="1"/>
    </row>
    <row r="111" spans="1:5" x14ac:dyDescent="0.2">
      <c r="A111" s="8" t="s">
        <v>107</v>
      </c>
      <c r="B111" s="8"/>
      <c r="C111" s="9"/>
      <c r="D111" s="1"/>
      <c r="E111" s="1"/>
    </row>
    <row r="112" spans="1:5" x14ac:dyDescent="0.2">
      <c r="A112" s="8"/>
      <c r="B112" s="8"/>
      <c r="C112" s="9"/>
      <c r="D112" s="1"/>
      <c r="E112" s="1"/>
    </row>
    <row r="113" spans="1:5" ht="67" customHeight="1" x14ac:dyDescent="0.2">
      <c r="A113" s="200" t="s">
        <v>119</v>
      </c>
      <c r="B113" s="200"/>
      <c r="C113" s="200"/>
      <c r="D113" s="200"/>
      <c r="E113" s="200"/>
    </row>
  </sheetData>
  <autoFilter ref="A6:E108" xr:uid="{45B65D80-95D3-1844-97FF-C007F81C2803}"/>
  <mergeCells count="2">
    <mergeCell ref="A1:E1"/>
    <mergeCell ref="A113:E113"/>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359D-9109-1C44-8993-423371FC50B0}">
  <sheetPr>
    <tabColor theme="9"/>
  </sheetPr>
  <dimension ref="A1:I94"/>
  <sheetViews>
    <sheetView zoomScaleNormal="100" workbookViewId="0">
      <selection activeCell="A3" sqref="A3"/>
    </sheetView>
  </sheetViews>
  <sheetFormatPr baseColWidth="10" defaultRowHeight="16" x14ac:dyDescent="0.2"/>
  <cols>
    <col min="1" max="1" width="42.83203125" style="40" customWidth="1"/>
    <col min="2" max="6" width="16" style="40" customWidth="1"/>
    <col min="7" max="7" width="6.6640625" style="40" customWidth="1"/>
    <col min="8" max="16384" width="10.83203125" style="40"/>
  </cols>
  <sheetData>
    <row r="1" spans="1:9" ht="50" customHeight="1" x14ac:dyDescent="0.2">
      <c r="A1" s="217" t="s">
        <v>228</v>
      </c>
      <c r="B1" s="217"/>
      <c r="C1" s="217"/>
      <c r="D1" s="217"/>
      <c r="E1" s="217"/>
      <c r="F1" s="217"/>
    </row>
    <row r="2" spans="1:9" ht="16" customHeight="1" x14ac:dyDescent="0.2">
      <c r="A2" s="2"/>
      <c r="B2" s="42"/>
      <c r="C2" s="42"/>
      <c r="D2" s="42"/>
      <c r="E2" s="42"/>
      <c r="F2" s="42"/>
    </row>
    <row r="3" spans="1:9" x14ac:dyDescent="0.2">
      <c r="A3" s="132" t="s">
        <v>231</v>
      </c>
      <c r="B3" s="11"/>
      <c r="C3" s="11"/>
      <c r="D3" s="11"/>
      <c r="E3" s="66"/>
      <c r="F3" s="66"/>
    </row>
    <row r="4" spans="1:9" ht="42" customHeight="1" x14ac:dyDescent="0.2">
      <c r="A4" s="216" t="s">
        <v>117</v>
      </c>
      <c r="B4" s="216"/>
      <c r="C4" s="216"/>
      <c r="D4" s="216"/>
      <c r="E4" s="216"/>
      <c r="F4" s="216"/>
    </row>
    <row r="5" spans="1:9" ht="17" thickBot="1" x14ac:dyDescent="0.25">
      <c r="A5" s="67"/>
      <c r="B5" s="11"/>
      <c r="C5" s="11"/>
      <c r="D5" s="11"/>
      <c r="E5" s="66"/>
      <c r="F5" s="66"/>
    </row>
    <row r="6" spans="1:9" ht="30" customHeight="1" x14ac:dyDescent="0.2">
      <c r="A6" s="212" t="s">
        <v>113</v>
      </c>
      <c r="B6" s="213"/>
      <c r="C6" s="213"/>
      <c r="D6" s="213"/>
      <c r="E6" s="213"/>
      <c r="F6" s="218"/>
    </row>
    <row r="7" spans="1:9" ht="45" x14ac:dyDescent="0.2">
      <c r="A7" s="15" t="s">
        <v>2</v>
      </c>
      <c r="B7" s="16" t="s">
        <v>115</v>
      </c>
      <c r="C7" s="16" t="s">
        <v>116</v>
      </c>
      <c r="D7" s="17" t="s">
        <v>222</v>
      </c>
      <c r="E7" s="64" t="s">
        <v>224</v>
      </c>
      <c r="F7" s="154" t="s">
        <v>225</v>
      </c>
    </row>
    <row r="8" spans="1:9" x14ac:dyDescent="0.2">
      <c r="A8" s="65" t="s">
        <v>4</v>
      </c>
      <c r="B8" s="68">
        <v>43</v>
      </c>
      <c r="C8" s="68">
        <v>46</v>
      </c>
      <c r="D8" s="6">
        <f>$I$8+($I$9*(F8-$I$8))</f>
        <v>1010.833425</v>
      </c>
      <c r="E8" s="6">
        <f>2*(F8-D8)</f>
        <v>1026.3172500000001</v>
      </c>
      <c r="F8" s="57">
        <f>VLOOKUP(A8,'Annexe 2'!A8:E50,4,FALSE)</f>
        <v>1523.9920500000001</v>
      </c>
      <c r="H8" s="157" t="s">
        <v>120</v>
      </c>
      <c r="I8" s="158">
        <f>779.22*1.015</f>
        <v>790.90829999999994</v>
      </c>
    </row>
    <row r="9" spans="1:9" x14ac:dyDescent="0.2">
      <c r="A9" s="70" t="s">
        <v>7</v>
      </c>
      <c r="B9" s="71">
        <v>43</v>
      </c>
      <c r="C9" s="71">
        <v>46</v>
      </c>
      <c r="D9" s="72">
        <f>$I$8+($I$9*(F9-$I$8))</f>
        <v>999.66246187499996</v>
      </c>
      <c r="E9" s="72">
        <f>2*(F9-D9)</f>
        <v>974.18608875000018</v>
      </c>
      <c r="F9" s="155">
        <f>VLOOKUP(A9,'Annexe 2'!A9:E51,4,FALSE)</f>
        <v>1486.7555062500001</v>
      </c>
      <c r="H9" s="157" t="s">
        <v>121</v>
      </c>
      <c r="I9" s="160">
        <v>0.3</v>
      </c>
    </row>
    <row r="10" spans="1:9" x14ac:dyDescent="0.2">
      <c r="A10" s="73" t="s">
        <v>8</v>
      </c>
      <c r="B10" s="74">
        <v>43</v>
      </c>
      <c r="C10" s="74">
        <v>46</v>
      </c>
      <c r="D10" s="6">
        <f>$I$8+($I$9*(F10-$I$8))</f>
        <v>1038.45081375</v>
      </c>
      <c r="E10" s="6">
        <f>2*(F10-D10)</f>
        <v>1155.1983974999998</v>
      </c>
      <c r="F10" s="57">
        <f>VLOOKUP(A10,'Annexe 2'!A11:E52,4,FALSE)</f>
        <v>1616.0500124999999</v>
      </c>
    </row>
    <row r="11" spans="1:9" x14ac:dyDescent="0.2">
      <c r="A11" s="75" t="s">
        <v>11</v>
      </c>
      <c r="B11" s="76">
        <v>43</v>
      </c>
      <c r="C11" s="76">
        <v>46</v>
      </c>
      <c r="D11" s="72">
        <f>$I$8+($I$9*(F11-$I$8))</f>
        <v>900.37414687499995</v>
      </c>
      <c r="E11" s="72">
        <f>2*(F11-D11)</f>
        <v>510.84061874999998</v>
      </c>
      <c r="F11" s="155">
        <f>VLOOKUP(A11,'Annexe 2'!A12:E53,4,FALSE)</f>
        <v>1155.7944562499999</v>
      </c>
    </row>
    <row r="12" spans="1:9" x14ac:dyDescent="0.2">
      <c r="A12" s="73" t="s">
        <v>12</v>
      </c>
      <c r="B12" s="74">
        <v>43</v>
      </c>
      <c r="C12" s="74">
        <v>46</v>
      </c>
      <c r="D12" s="6">
        <f>$I$8+($I$9*(F12-$I$8))</f>
        <v>900.37414687499995</v>
      </c>
      <c r="E12" s="6">
        <f>2*(F12-D12)</f>
        <v>510.84061874999998</v>
      </c>
      <c r="F12" s="57">
        <f>VLOOKUP(A12,'Annexe 2'!A14:E54,4,FALSE)</f>
        <v>1155.7944562499999</v>
      </c>
    </row>
    <row r="13" spans="1:9" x14ac:dyDescent="0.2">
      <c r="A13" s="75" t="s">
        <v>13</v>
      </c>
      <c r="B13" s="76">
        <v>42</v>
      </c>
      <c r="C13" s="76">
        <v>45</v>
      </c>
      <c r="D13" s="72">
        <f>F13</f>
        <v>537.83739843750004</v>
      </c>
      <c r="E13" s="72" t="s">
        <v>118</v>
      </c>
      <c r="F13" s="155">
        <f>VLOOKUP(A13,'Annexe 2'!A15:E55,4,FALSE)</f>
        <v>537.83739843750004</v>
      </c>
    </row>
    <row r="14" spans="1:9" x14ac:dyDescent="0.2">
      <c r="A14" s="73" t="s">
        <v>14</v>
      </c>
      <c r="B14" s="74">
        <v>42</v>
      </c>
      <c r="C14" s="74">
        <v>45</v>
      </c>
      <c r="D14" s="6">
        <f>$I$8+($I$9*(F14-$I$8))</f>
        <v>957.15207328124995</v>
      </c>
      <c r="E14" s="6">
        <f t="shared" ref="E14:E19" si="0">2*(F14-D14)</f>
        <v>775.80427531249984</v>
      </c>
      <c r="F14" s="57">
        <f>VLOOKUP(A14,'Annexe 2'!A16:E57,4,FALSE)</f>
        <v>1345.0542109374999</v>
      </c>
    </row>
    <row r="15" spans="1:9" x14ac:dyDescent="0.2">
      <c r="A15" s="75" t="s">
        <v>15</v>
      </c>
      <c r="B15" s="76">
        <v>43</v>
      </c>
      <c r="C15" s="76">
        <v>46</v>
      </c>
      <c r="D15" s="72">
        <f>$I$8+($I$9*(F15-$I$8))</f>
        <v>968.68110937499989</v>
      </c>
      <c r="E15" s="72">
        <f t="shared" si="0"/>
        <v>829.6064437499997</v>
      </c>
      <c r="F15" s="155">
        <f>VLOOKUP(A15,'Annexe 2'!A17:E58,4,FALSE)</f>
        <v>1383.4843312499997</v>
      </c>
    </row>
    <row r="16" spans="1:9" x14ac:dyDescent="0.2">
      <c r="A16" s="73" t="s">
        <v>17</v>
      </c>
      <c r="B16" s="74">
        <v>43</v>
      </c>
      <c r="C16" s="74">
        <v>46</v>
      </c>
      <c r="D16" s="6">
        <f>$I$8+($I$9*(F16-$I$8))</f>
        <v>999.66246187499996</v>
      </c>
      <c r="E16" s="6">
        <f t="shared" si="0"/>
        <v>974.18608875000018</v>
      </c>
      <c r="F16" s="57">
        <f>VLOOKUP(A16,'Annexe 2'!A18:E60,4,FALSE)</f>
        <v>1486.7555062500001</v>
      </c>
    </row>
    <row r="17" spans="1:6" x14ac:dyDescent="0.2">
      <c r="A17" s="75" t="s">
        <v>19</v>
      </c>
      <c r="B17" s="76">
        <v>43</v>
      </c>
      <c r="C17" s="76">
        <v>46</v>
      </c>
      <c r="D17" s="72">
        <f>F17</f>
        <v>553.20418124999992</v>
      </c>
      <c r="E17" s="72">
        <f t="shared" si="0"/>
        <v>0</v>
      </c>
      <c r="F17" s="155">
        <f>VLOOKUP(A17,'Annexe 2'!A19:E61,4,FALSE)</f>
        <v>553.20418124999992</v>
      </c>
    </row>
    <row r="18" spans="1:6" x14ac:dyDescent="0.2">
      <c r="A18" s="73" t="s">
        <v>23</v>
      </c>
      <c r="B18" s="74">
        <v>43</v>
      </c>
      <c r="C18" s="74">
        <v>46</v>
      </c>
      <c r="D18" s="6">
        <f>$I$8+($I$9*(F18-$I$8))</f>
        <v>898.12693687499996</v>
      </c>
      <c r="E18" s="6">
        <f t="shared" si="0"/>
        <v>500.35363874999985</v>
      </c>
      <c r="F18" s="57">
        <f>VLOOKUP(A18,'Annexe 2'!A20:E62,4,FALSE)</f>
        <v>1148.3037562499999</v>
      </c>
    </row>
    <row r="19" spans="1:6" x14ac:dyDescent="0.2">
      <c r="A19" s="75" t="s">
        <v>26</v>
      </c>
      <c r="B19" s="76">
        <v>42</v>
      </c>
      <c r="C19" s="76">
        <v>45</v>
      </c>
      <c r="D19" s="72" t="e">
        <f>$I$8+($I$9*(F19-$I$8))</f>
        <v>#N/A</v>
      </c>
      <c r="E19" s="72" t="e">
        <f t="shared" si="0"/>
        <v>#N/A</v>
      </c>
      <c r="F19" s="155" t="e">
        <f>VLOOKUP(A19,'Annexe 2'!A10:E63,4,FALSE)</f>
        <v>#N/A</v>
      </c>
    </row>
    <row r="20" spans="1:6" x14ac:dyDescent="0.2">
      <c r="A20" s="73" t="s">
        <v>27</v>
      </c>
      <c r="B20" s="74">
        <v>42</v>
      </c>
      <c r="C20" s="74">
        <v>45</v>
      </c>
      <c r="D20" s="6">
        <f t="shared" ref="D20:D22" si="1">F20</f>
        <v>537.83739843750004</v>
      </c>
      <c r="E20" s="6" t="s">
        <v>118</v>
      </c>
      <c r="F20" s="57">
        <f>VLOOKUP(A20,'Annexe 2'!A21:E64,4,FALSE)</f>
        <v>537.83739843750004</v>
      </c>
    </row>
    <row r="21" spans="1:6" x14ac:dyDescent="0.2">
      <c r="A21" s="75" t="s">
        <v>28</v>
      </c>
      <c r="B21" s="76">
        <v>43</v>
      </c>
      <c r="C21" s="76">
        <v>46</v>
      </c>
      <c r="D21" s="72">
        <f t="shared" si="1"/>
        <v>553.20418124999992</v>
      </c>
      <c r="E21" s="72" t="s">
        <v>118</v>
      </c>
      <c r="F21" s="155">
        <f>VLOOKUP(A21,'Annexe 2'!A22:E65,4,FALSE)</f>
        <v>553.20418124999992</v>
      </c>
    </row>
    <row r="22" spans="1:6" x14ac:dyDescent="0.2">
      <c r="A22" s="73" t="s">
        <v>29</v>
      </c>
      <c r="B22" s="74">
        <v>43</v>
      </c>
      <c r="C22" s="74">
        <v>46</v>
      </c>
      <c r="D22" s="6">
        <f t="shared" si="1"/>
        <v>553.20418124999992</v>
      </c>
      <c r="E22" s="6" t="s">
        <v>118</v>
      </c>
      <c r="F22" s="57">
        <f>VLOOKUP(A22,'Annexe 2'!A23:E66,4,FALSE)</f>
        <v>553.20418124999992</v>
      </c>
    </row>
    <row r="23" spans="1:6" x14ac:dyDescent="0.2">
      <c r="A23" s="75" t="s">
        <v>31</v>
      </c>
      <c r="B23" s="76">
        <v>42</v>
      </c>
      <c r="C23" s="76">
        <v>45</v>
      </c>
      <c r="D23" s="72">
        <f t="shared" ref="D23:D48" si="2">$I$8+($I$9*(F23-$I$8))</f>
        <v>1113.03133265625</v>
      </c>
      <c r="E23" s="72">
        <f t="shared" ref="E23:E48" si="3">2*(F23-D23)</f>
        <v>1503.2408190624997</v>
      </c>
      <c r="F23" s="155">
        <f>VLOOKUP(A23,'Annexe 2'!A24:E66,4,FALSE)</f>
        <v>1864.6517421874998</v>
      </c>
    </row>
    <row r="24" spans="1:6" x14ac:dyDescent="0.2">
      <c r="A24" s="73" t="s">
        <v>33</v>
      </c>
      <c r="B24" s="74">
        <v>43</v>
      </c>
      <c r="C24" s="74">
        <v>46</v>
      </c>
      <c r="D24" s="6">
        <f t="shared" si="2"/>
        <v>900.37414687499995</v>
      </c>
      <c r="E24" s="6">
        <f t="shared" si="3"/>
        <v>510.84061874999998</v>
      </c>
      <c r="F24" s="57">
        <f>VLOOKUP(A24,'Annexe 2'!A25:E67,4,FALSE)</f>
        <v>1155.7944562499999</v>
      </c>
    </row>
    <row r="25" spans="1:6" x14ac:dyDescent="0.2">
      <c r="A25" s="75" t="s">
        <v>34</v>
      </c>
      <c r="B25" s="76">
        <v>43</v>
      </c>
      <c r="C25" s="76">
        <v>46</v>
      </c>
      <c r="D25" s="72">
        <f t="shared" si="2"/>
        <v>981.52377749999994</v>
      </c>
      <c r="E25" s="72">
        <f t="shared" si="3"/>
        <v>889.53889499999991</v>
      </c>
      <c r="F25" s="155">
        <f>VLOOKUP(A25,'Annexe 2'!A26:E68,4,FALSE)</f>
        <v>1426.2932249999999</v>
      </c>
    </row>
    <row r="26" spans="1:6" x14ac:dyDescent="0.2">
      <c r="A26" s="73" t="s">
        <v>36</v>
      </c>
      <c r="B26" s="74">
        <v>43</v>
      </c>
      <c r="C26" s="74">
        <v>46</v>
      </c>
      <c r="D26" s="6">
        <f t="shared" si="2"/>
        <v>1190.5177331249999</v>
      </c>
      <c r="E26" s="6">
        <f t="shared" si="3"/>
        <v>1864.8440212500004</v>
      </c>
      <c r="F26" s="57">
        <f>VLOOKUP(A26,'Annexe 2'!A27:E69,4,FALSE)</f>
        <v>2122.9397437500002</v>
      </c>
    </row>
    <row r="27" spans="1:6" x14ac:dyDescent="0.2">
      <c r="A27" s="75" t="s">
        <v>38</v>
      </c>
      <c r="B27" s="76">
        <v>42</v>
      </c>
      <c r="C27" s="76">
        <v>46</v>
      </c>
      <c r="D27" s="72">
        <f t="shared" si="2"/>
        <v>1432.5631654687497</v>
      </c>
      <c r="E27" s="72">
        <f t="shared" si="3"/>
        <v>2994.3893721874997</v>
      </c>
      <c r="F27" s="155">
        <f>VLOOKUP(A27,'Annexe 2'!A28:E70,4,FALSE)</f>
        <v>2929.7578515624996</v>
      </c>
    </row>
    <row r="28" spans="1:6" x14ac:dyDescent="0.2">
      <c r="A28" s="73" t="s">
        <v>40</v>
      </c>
      <c r="B28" s="74">
        <v>46</v>
      </c>
      <c r="C28" s="74">
        <v>47</v>
      </c>
      <c r="D28" s="6">
        <f t="shared" si="2"/>
        <v>987.62173256249991</v>
      </c>
      <c r="E28" s="6">
        <f t="shared" si="3"/>
        <v>917.99601862499981</v>
      </c>
      <c r="F28" s="57">
        <f>VLOOKUP(A28,'Annexe 2'!A29:E71,4,FALSE)</f>
        <v>1446.6197418749998</v>
      </c>
    </row>
    <row r="29" spans="1:6" x14ac:dyDescent="0.2">
      <c r="A29" s="75" t="s">
        <v>42</v>
      </c>
      <c r="B29" s="76">
        <v>46</v>
      </c>
      <c r="C29" s="76">
        <v>47</v>
      </c>
      <c r="D29" s="72">
        <f t="shared" si="2"/>
        <v>987.62173256249991</v>
      </c>
      <c r="E29" s="72">
        <f t="shared" si="3"/>
        <v>917.99601862499981</v>
      </c>
      <c r="F29" s="155">
        <f>VLOOKUP(A29,'Annexe 2'!A30:E72,4,FALSE)</f>
        <v>1446.6197418749998</v>
      </c>
    </row>
    <row r="30" spans="1:6" x14ac:dyDescent="0.2">
      <c r="A30" s="73" t="s">
        <v>43</v>
      </c>
      <c r="B30" s="74">
        <v>43</v>
      </c>
      <c r="C30" s="74">
        <v>46</v>
      </c>
      <c r="D30" s="6">
        <f t="shared" si="2"/>
        <v>985.03161749999992</v>
      </c>
      <c r="E30" s="6">
        <f t="shared" si="3"/>
        <v>905.908815</v>
      </c>
      <c r="F30" s="57">
        <f>VLOOKUP(A30,'Annexe 2'!A31:E73,4,FALSE)</f>
        <v>1437.9860249999999</v>
      </c>
    </row>
    <row r="31" spans="1:6" x14ac:dyDescent="0.2">
      <c r="A31" s="75" t="s">
        <v>47</v>
      </c>
      <c r="B31" s="76">
        <v>42</v>
      </c>
      <c r="C31" s="76">
        <v>45</v>
      </c>
      <c r="D31" s="72">
        <f t="shared" si="2"/>
        <v>1172.8265685937499</v>
      </c>
      <c r="E31" s="72">
        <f t="shared" si="3"/>
        <v>1782.2852534375006</v>
      </c>
      <c r="F31" s="155">
        <f>VLOOKUP(A31,'Annexe 2'!A32:E74,4,FALSE)</f>
        <v>2063.9691953125002</v>
      </c>
    </row>
    <row r="32" spans="1:6" x14ac:dyDescent="0.2">
      <c r="A32" s="73" t="s">
        <v>53</v>
      </c>
      <c r="B32" s="74">
        <v>43</v>
      </c>
      <c r="C32" s="74">
        <v>46</v>
      </c>
      <c r="D32" s="6">
        <f t="shared" si="2"/>
        <v>898.12693687499996</v>
      </c>
      <c r="E32" s="6">
        <f t="shared" si="3"/>
        <v>500.35363874999985</v>
      </c>
      <c r="F32" s="57">
        <f>VLOOKUP(A32,'Annexe 2'!A33:E75,4,FALSE)</f>
        <v>1148.3037562499999</v>
      </c>
    </row>
    <row r="33" spans="1:6" x14ac:dyDescent="0.2">
      <c r="A33" s="75" t="s">
        <v>54</v>
      </c>
      <c r="B33" s="76">
        <v>46</v>
      </c>
      <c r="C33" s="76">
        <v>47</v>
      </c>
      <c r="D33" s="72">
        <f t="shared" si="2"/>
        <v>941.39737649999984</v>
      </c>
      <c r="E33" s="72">
        <f t="shared" si="3"/>
        <v>702.28235699999959</v>
      </c>
      <c r="F33" s="155">
        <f>VLOOKUP(A33,'Annexe 2'!A34:E76,4,FALSE)</f>
        <v>1292.5385549999996</v>
      </c>
    </row>
    <row r="34" spans="1:6" x14ac:dyDescent="0.2">
      <c r="A34" s="73" t="s">
        <v>57</v>
      </c>
      <c r="B34" s="74">
        <v>43</v>
      </c>
      <c r="C34" s="74">
        <v>46</v>
      </c>
      <c r="D34" s="6">
        <f t="shared" si="2"/>
        <v>898.12693687499996</v>
      </c>
      <c r="E34" s="6">
        <f t="shared" si="3"/>
        <v>500.35363874999985</v>
      </c>
      <c r="F34" s="57">
        <f>VLOOKUP(A34,'Annexe 2'!A35:E77,4,FALSE)</f>
        <v>1148.3037562499999</v>
      </c>
    </row>
    <row r="35" spans="1:6" x14ac:dyDescent="0.2">
      <c r="A35" s="75" t="s">
        <v>60</v>
      </c>
      <c r="B35" s="76">
        <v>42</v>
      </c>
      <c r="C35" s="76">
        <v>46</v>
      </c>
      <c r="D35" s="72">
        <f t="shared" si="2"/>
        <v>1444.5328701562498</v>
      </c>
      <c r="E35" s="72">
        <f t="shared" si="3"/>
        <v>3050.2479940624989</v>
      </c>
      <c r="F35" s="155">
        <f>VLOOKUP(A35,'Annexe 2'!A36:E78,4,FALSE)</f>
        <v>2969.6568671874993</v>
      </c>
    </row>
    <row r="36" spans="1:6" x14ac:dyDescent="0.2">
      <c r="A36" s="73" t="s">
        <v>61</v>
      </c>
      <c r="B36" s="74">
        <v>42</v>
      </c>
      <c r="C36" s="74">
        <v>46</v>
      </c>
      <c r="D36" s="6">
        <f t="shared" si="2"/>
        <v>1432.5631654687497</v>
      </c>
      <c r="E36" s="6">
        <f t="shared" si="3"/>
        <v>2994.3893721874997</v>
      </c>
      <c r="F36" s="57">
        <f>VLOOKUP(A36,'Annexe 2'!A37:E79,4,FALSE)</f>
        <v>2929.7578515624996</v>
      </c>
    </row>
    <row r="37" spans="1:6" x14ac:dyDescent="0.2">
      <c r="A37" s="75" t="s">
        <v>63</v>
      </c>
      <c r="B37" s="76">
        <v>46</v>
      </c>
      <c r="C37" s="76">
        <v>47</v>
      </c>
      <c r="D37" s="72">
        <f t="shared" si="2"/>
        <v>912.28059168749996</v>
      </c>
      <c r="E37" s="72">
        <f t="shared" si="3"/>
        <v>566.40402787499988</v>
      </c>
      <c r="F37" s="155">
        <f>VLOOKUP(A37,'Annexe 2'!A38:E80,4,FALSE)</f>
        <v>1195.4826056249999</v>
      </c>
    </row>
    <row r="38" spans="1:6" x14ac:dyDescent="0.2">
      <c r="A38" s="73" t="s">
        <v>64</v>
      </c>
      <c r="B38" s="74">
        <v>42</v>
      </c>
      <c r="C38" s="74">
        <v>45</v>
      </c>
      <c r="D38" s="6">
        <f t="shared" si="2"/>
        <v>1010.5128435937499</v>
      </c>
      <c r="E38" s="6">
        <f t="shared" si="3"/>
        <v>1024.8212034375001</v>
      </c>
      <c r="F38" s="57">
        <f>VLOOKUP(A38,'Annexe 2'!A39:E81,4,FALSE)</f>
        <v>1522.9234453125</v>
      </c>
    </row>
    <row r="39" spans="1:6" x14ac:dyDescent="0.2">
      <c r="A39" s="75" t="s">
        <v>65</v>
      </c>
      <c r="B39" s="76">
        <v>42</v>
      </c>
      <c r="C39" s="76">
        <v>45</v>
      </c>
      <c r="D39" s="72">
        <f t="shared" si="2"/>
        <v>1172.8265685937499</v>
      </c>
      <c r="E39" s="72">
        <f t="shared" si="3"/>
        <v>1782.2852534375006</v>
      </c>
      <c r="F39" s="155">
        <f>VLOOKUP(A39,'Annexe 2'!A40:E82,4,FALSE)</f>
        <v>2063.9691953125002</v>
      </c>
    </row>
    <row r="40" spans="1:6" x14ac:dyDescent="0.2">
      <c r="A40" s="73" t="s">
        <v>66</v>
      </c>
      <c r="B40" s="74">
        <v>43</v>
      </c>
      <c r="C40" s="74">
        <v>46</v>
      </c>
      <c r="D40" s="6">
        <f t="shared" si="2"/>
        <v>847.21187249999991</v>
      </c>
      <c r="E40" s="6">
        <f t="shared" si="3"/>
        <v>262.75000499999987</v>
      </c>
      <c r="F40" s="57">
        <f>VLOOKUP(A40,'Annexe 2'!A41:E83,4,FALSE)</f>
        <v>978.58687499999985</v>
      </c>
    </row>
    <row r="41" spans="1:6" x14ac:dyDescent="0.2">
      <c r="A41" s="75" t="s">
        <v>70</v>
      </c>
      <c r="B41" s="76">
        <v>46</v>
      </c>
      <c r="C41" s="76">
        <v>47</v>
      </c>
      <c r="D41" s="72">
        <f t="shared" si="2"/>
        <v>912.28059168749996</v>
      </c>
      <c r="E41" s="72">
        <f t="shared" si="3"/>
        <v>566.40402787499988</v>
      </c>
      <c r="F41" s="155">
        <f>VLOOKUP(A41,'Annexe 2'!A42:E84,4,FALSE)</f>
        <v>1195.4826056249999</v>
      </c>
    </row>
    <row r="42" spans="1:6" x14ac:dyDescent="0.2">
      <c r="A42" s="73" t="s">
        <v>83</v>
      </c>
      <c r="B42" s="74">
        <v>43</v>
      </c>
      <c r="C42" s="74">
        <v>46</v>
      </c>
      <c r="D42" s="6">
        <f t="shared" si="2"/>
        <v>900.37414687499995</v>
      </c>
      <c r="E42" s="6">
        <f t="shared" si="3"/>
        <v>510.84061874999998</v>
      </c>
      <c r="F42" s="57">
        <f>VLOOKUP(A42,'Annexe 2'!A43:E85,4,FALSE)</f>
        <v>1155.7944562499999</v>
      </c>
    </row>
    <row r="43" spans="1:6" x14ac:dyDescent="0.2">
      <c r="A43" s="75" t="s">
        <v>84</v>
      </c>
      <c r="B43" s="76">
        <v>42</v>
      </c>
      <c r="C43" s="76">
        <v>45</v>
      </c>
      <c r="D43" s="72">
        <f t="shared" si="2"/>
        <v>969.6380006249999</v>
      </c>
      <c r="E43" s="72">
        <f t="shared" si="3"/>
        <v>834.07193624999991</v>
      </c>
      <c r="F43" s="155">
        <f>VLOOKUP(A43,'Annexe 2'!A44:E86,4,FALSE)</f>
        <v>1386.6739687499999</v>
      </c>
    </row>
    <row r="44" spans="1:6" x14ac:dyDescent="0.2">
      <c r="A44" s="73" t="s">
        <v>85</v>
      </c>
      <c r="B44" s="74">
        <v>43</v>
      </c>
      <c r="C44" s="74">
        <v>46</v>
      </c>
      <c r="D44" s="6">
        <f t="shared" si="2"/>
        <v>1038.45081375</v>
      </c>
      <c r="E44" s="6">
        <f t="shared" si="3"/>
        <v>1155.1983974999998</v>
      </c>
      <c r="F44" s="57">
        <f>VLOOKUP(A44,'Annexe 2'!A45:E87,4,FALSE)</f>
        <v>1616.0500124999999</v>
      </c>
    </row>
    <row r="45" spans="1:6" x14ac:dyDescent="0.2">
      <c r="A45" s="75" t="s">
        <v>88</v>
      </c>
      <c r="B45" s="76">
        <v>42</v>
      </c>
      <c r="C45" s="76">
        <v>45</v>
      </c>
      <c r="D45" s="72">
        <f t="shared" si="2"/>
        <v>969.6380006249999</v>
      </c>
      <c r="E45" s="72">
        <f t="shared" si="3"/>
        <v>834.07193624999991</v>
      </c>
      <c r="F45" s="155">
        <f>VLOOKUP(A45,'Annexe 2'!A46:E88,4,FALSE)</f>
        <v>1386.6739687499999</v>
      </c>
    </row>
    <row r="46" spans="1:6" x14ac:dyDescent="0.2">
      <c r="A46" s="73" t="s">
        <v>90</v>
      </c>
      <c r="B46" s="74">
        <v>43</v>
      </c>
      <c r="C46" s="74">
        <v>46</v>
      </c>
      <c r="D46" s="6">
        <f t="shared" si="2"/>
        <v>863.04511124999999</v>
      </c>
      <c r="E46" s="6">
        <f t="shared" si="3"/>
        <v>336.63845249999986</v>
      </c>
      <c r="F46" s="57">
        <f>VLOOKUP(A46,'Annexe 2'!A47:E89,4,FALSE)</f>
        <v>1031.3643374999999</v>
      </c>
    </row>
    <row r="47" spans="1:6" x14ac:dyDescent="0.2">
      <c r="A47" s="75" t="s">
        <v>96</v>
      </c>
      <c r="B47" s="76">
        <v>46</v>
      </c>
      <c r="C47" s="76">
        <v>47</v>
      </c>
      <c r="D47" s="72">
        <f t="shared" si="2"/>
        <v>934.78797562499994</v>
      </c>
      <c r="E47" s="72">
        <f t="shared" si="3"/>
        <v>671.4384862500001</v>
      </c>
      <c r="F47" s="155">
        <f>VLOOKUP(A47,'Annexe 2'!A48:E90,4,FALSE)</f>
        <v>1270.50721875</v>
      </c>
    </row>
    <row r="48" spans="1:6" x14ac:dyDescent="0.2">
      <c r="A48" s="73" t="s">
        <v>98</v>
      </c>
      <c r="B48" s="74">
        <v>46</v>
      </c>
      <c r="C48" s="74">
        <v>47</v>
      </c>
      <c r="D48" s="6">
        <f t="shared" si="2"/>
        <v>934.78797562499994</v>
      </c>
      <c r="E48" s="6">
        <f t="shared" si="3"/>
        <v>671.4384862500001</v>
      </c>
      <c r="F48" s="57">
        <f>VLOOKUP(A48,'Annexe 2'!A49:E91,4,FALSE)</f>
        <v>1270.50721875</v>
      </c>
    </row>
    <row r="49" spans="1:6" ht="17" thickBot="1" x14ac:dyDescent="0.25">
      <c r="A49" s="77" t="s">
        <v>104</v>
      </c>
      <c r="B49" s="78">
        <v>43</v>
      </c>
      <c r="C49" s="78">
        <v>46</v>
      </c>
      <c r="D49" s="79">
        <f>F49</f>
        <v>553.20418124999992</v>
      </c>
      <c r="E49" s="79" t="s">
        <v>118</v>
      </c>
      <c r="F49" s="156">
        <f>VLOOKUP(A49,'Annexe 2'!A50:E92,4,FALSE)</f>
        <v>553.20418124999992</v>
      </c>
    </row>
    <row r="50" spans="1:6" ht="17" thickBot="1" x14ac:dyDescent="0.25">
      <c r="A50" s="11"/>
      <c r="B50" s="11"/>
      <c r="C50" s="11"/>
      <c r="D50" s="11"/>
      <c r="E50" s="66"/>
      <c r="F50" s="66"/>
    </row>
    <row r="51" spans="1:6" ht="30" customHeight="1" x14ac:dyDescent="0.2">
      <c r="A51" s="212" t="s">
        <v>114</v>
      </c>
      <c r="B51" s="213"/>
      <c r="C51" s="213"/>
      <c r="D51" s="213"/>
      <c r="E51" s="213"/>
      <c r="F51" s="218"/>
    </row>
    <row r="52" spans="1:6" ht="45" x14ac:dyDescent="0.2">
      <c r="A52" s="15" t="s">
        <v>2</v>
      </c>
      <c r="B52" s="16" t="s">
        <v>115</v>
      </c>
      <c r="C52" s="16" t="s">
        <v>116</v>
      </c>
      <c r="D52" s="17" t="s">
        <v>216</v>
      </c>
      <c r="E52" s="64" t="s">
        <v>218</v>
      </c>
      <c r="F52" s="154" t="s">
        <v>219</v>
      </c>
    </row>
    <row r="53" spans="1:6" x14ac:dyDescent="0.15">
      <c r="A53" s="65" t="s">
        <v>4</v>
      </c>
      <c r="B53" s="27">
        <v>52</v>
      </c>
      <c r="C53" s="27">
        <v>56</v>
      </c>
      <c r="D53" s="20">
        <f>$I$8+($I$9*(F53-$I$8))</f>
        <v>1158.1526564999999</v>
      </c>
      <c r="E53" s="20">
        <f>2*(F53-D53)</f>
        <v>1713.8069970000006</v>
      </c>
      <c r="F53" s="21">
        <f>VLOOKUP(A53,'Annexe 2'!A54:E96,4,FALSE)</f>
        <v>2015.0561550000002</v>
      </c>
    </row>
    <row r="54" spans="1:6" x14ac:dyDescent="0.15">
      <c r="A54" s="23" t="s">
        <v>7</v>
      </c>
      <c r="B54" s="26">
        <v>52</v>
      </c>
      <c r="C54" s="26">
        <v>56</v>
      </c>
      <c r="D54" s="53">
        <f>$I$8+($I$9*(F54-$I$8))</f>
        <v>1143.3821608124999</v>
      </c>
      <c r="E54" s="53">
        <f>2*(F54-D54)</f>
        <v>1644.878017125</v>
      </c>
      <c r="F54" s="49">
        <f>VLOOKUP(A54,'Annexe 2'!A55:E97,4,FALSE)</f>
        <v>1965.821169375</v>
      </c>
    </row>
    <row r="55" spans="1:6" x14ac:dyDescent="0.15">
      <c r="A55" s="18" t="s">
        <v>8</v>
      </c>
      <c r="B55" s="27">
        <v>52</v>
      </c>
      <c r="C55" s="27">
        <v>56</v>
      </c>
      <c r="D55" s="20">
        <f>$I$8+($I$9*(F55-$I$8))</f>
        <v>1194.668981625</v>
      </c>
      <c r="E55" s="20">
        <f>2*(F55-D55)</f>
        <v>1884.2165142499998</v>
      </c>
      <c r="F55" s="21">
        <f>VLOOKUP(A55,'Annexe 2'!A57:E98,4,FALSE)</f>
        <v>2136.7772387499999</v>
      </c>
    </row>
    <row r="56" spans="1:6" x14ac:dyDescent="0.15">
      <c r="A56" s="23" t="s">
        <v>11</v>
      </c>
      <c r="B56" s="26">
        <v>52</v>
      </c>
      <c r="C56" s="26">
        <v>56</v>
      </c>
      <c r="D56" s="53">
        <f>$I$8+($I$9*(F56-$I$8))</f>
        <v>1012.1009443124999</v>
      </c>
      <c r="E56" s="53">
        <f>2*(F56-D56)</f>
        <v>1032.2323401250001</v>
      </c>
      <c r="F56" s="49">
        <f>VLOOKUP(A56,'Annexe 2'!A58:E99,4,FALSE)</f>
        <v>1528.2171143749999</v>
      </c>
    </row>
    <row r="57" spans="1:6" x14ac:dyDescent="0.15">
      <c r="A57" s="18" t="s">
        <v>12</v>
      </c>
      <c r="B57" s="27">
        <v>52</v>
      </c>
      <c r="C57" s="27">
        <v>56</v>
      </c>
      <c r="D57" s="20">
        <f>$I$8+($I$9*(F57-$I$8))</f>
        <v>1012.1009443124999</v>
      </c>
      <c r="E57" s="20">
        <f>2*(F57-D57)</f>
        <v>1032.2323401250001</v>
      </c>
      <c r="F57" s="21">
        <f>VLOOKUP(A57,'Annexe 2'!A60:E100,4,FALSE)</f>
        <v>1528.2171143749999</v>
      </c>
    </row>
    <row r="58" spans="1:6" x14ac:dyDescent="0.15">
      <c r="A58" s="23" t="s">
        <v>13</v>
      </c>
      <c r="B58" s="26">
        <v>51</v>
      </c>
      <c r="C58" s="26">
        <v>55</v>
      </c>
      <c r="D58" s="53">
        <f>F58</f>
        <v>709.9453659374999</v>
      </c>
      <c r="E58" s="53" t="s">
        <v>118</v>
      </c>
      <c r="F58" s="49">
        <f>VLOOKUP(A58,'Annexe 2'!A61:E101,4,FALSE)</f>
        <v>709.9453659374999</v>
      </c>
    </row>
    <row r="59" spans="1:6" x14ac:dyDescent="0.15">
      <c r="A59" s="18" t="s">
        <v>14</v>
      </c>
      <c r="B59" s="27">
        <v>51</v>
      </c>
      <c r="C59" s="27">
        <v>55</v>
      </c>
      <c r="D59" s="20">
        <f>$I$8+($I$9*(F59-$I$8))</f>
        <v>1086.2772775312499</v>
      </c>
      <c r="E59" s="20">
        <f>2*(F59-D59)</f>
        <v>1378.3885618124996</v>
      </c>
      <c r="F59" s="21">
        <f>VLOOKUP(A59,'Annexe 2'!A62:E102,4,FALSE)</f>
        <v>1775.4715584374997</v>
      </c>
    </row>
    <row r="60" spans="1:6" x14ac:dyDescent="0.15">
      <c r="A60" s="23" t="s">
        <v>15</v>
      </c>
      <c r="B60" s="26">
        <v>52</v>
      </c>
      <c r="C60" s="26">
        <v>56</v>
      </c>
      <c r="D60" s="53">
        <f>$I$8+($I$9*(F60-$I$8))</f>
        <v>1102.4179280624999</v>
      </c>
      <c r="E60" s="53">
        <f>2*(F60-D60)</f>
        <v>1453.7115976249993</v>
      </c>
      <c r="F60" s="49">
        <f>VLOOKUP(A60,'Annexe 2'!A63:E103,4,FALSE)</f>
        <v>1829.2737268749995</v>
      </c>
    </row>
    <row r="61" spans="1:6" x14ac:dyDescent="0.15">
      <c r="A61" s="18" t="s">
        <v>17</v>
      </c>
      <c r="B61" s="27">
        <v>52</v>
      </c>
      <c r="C61" s="27">
        <v>56</v>
      </c>
      <c r="D61" s="20">
        <f>$I$8+($I$9*(F61-$I$8))</f>
        <v>1143.3821608124999</v>
      </c>
      <c r="E61" s="20">
        <f>2*(F61-D61)</f>
        <v>1644.878017125</v>
      </c>
      <c r="F61" s="21">
        <f>VLOOKUP(A61,'Annexe 2'!A64:E104,4,FALSE)</f>
        <v>1965.821169375</v>
      </c>
    </row>
    <row r="62" spans="1:6" x14ac:dyDescent="0.15">
      <c r="A62" s="23" t="s">
        <v>19</v>
      </c>
      <c r="B62" s="26">
        <v>52</v>
      </c>
      <c r="C62" s="26">
        <v>56</v>
      </c>
      <c r="D62" s="53">
        <f>F62</f>
        <v>731.45886187499991</v>
      </c>
      <c r="E62" s="53" t="s">
        <v>118</v>
      </c>
      <c r="F62" s="49">
        <f>VLOOKUP(A62,'Annexe 2'!A65:E105,4,FALSE)</f>
        <v>731.45886187499991</v>
      </c>
    </row>
    <row r="63" spans="1:6" x14ac:dyDescent="0.15">
      <c r="A63" s="18" t="s">
        <v>23</v>
      </c>
      <c r="B63" s="27">
        <v>52</v>
      </c>
      <c r="C63" s="27">
        <v>56</v>
      </c>
      <c r="D63" s="20">
        <f>$I$8+($I$9*(F63-$I$8))</f>
        <v>1009.1296333124999</v>
      </c>
      <c r="E63" s="20">
        <f>2*(F63-D63)</f>
        <v>1018.3662221249997</v>
      </c>
      <c r="F63" s="21">
        <f>VLOOKUP(A63,'Annexe 2'!A66:E106,4,FALSE)</f>
        <v>1518.3127443749997</v>
      </c>
    </row>
    <row r="64" spans="1:6" x14ac:dyDescent="0.15">
      <c r="A64" s="23" t="s">
        <v>26</v>
      </c>
      <c r="B64" s="26">
        <v>51</v>
      </c>
      <c r="C64" s="26">
        <v>55</v>
      </c>
      <c r="D64" s="53" t="e">
        <f>$I$8+($I$9*(F64-$I$8))</f>
        <v>#N/A</v>
      </c>
      <c r="E64" s="53" t="e">
        <f>2*(F64-D64)</f>
        <v>#N/A</v>
      </c>
      <c r="F64" s="49" t="e">
        <f>VLOOKUP(A64,'Annexe 2'!A56:E107,4,FALSE)</f>
        <v>#N/A</v>
      </c>
    </row>
    <row r="65" spans="1:6" x14ac:dyDescent="0.15">
      <c r="A65" s="18" t="s">
        <v>27</v>
      </c>
      <c r="B65" s="27">
        <v>51</v>
      </c>
      <c r="C65" s="27">
        <v>55</v>
      </c>
      <c r="D65" s="20">
        <f t="shared" ref="D65:D67" si="4">F65</f>
        <v>709.9453659374999</v>
      </c>
      <c r="E65" s="20" t="s">
        <v>118</v>
      </c>
      <c r="F65" s="21">
        <f>VLOOKUP(A65,'Annexe 2'!A67:E108,4,FALSE)</f>
        <v>709.9453659374999</v>
      </c>
    </row>
    <row r="66" spans="1:6" x14ac:dyDescent="0.15">
      <c r="A66" s="23" t="s">
        <v>28</v>
      </c>
      <c r="B66" s="26">
        <v>52</v>
      </c>
      <c r="C66" s="26">
        <v>56</v>
      </c>
      <c r="D66" s="53">
        <f t="shared" si="4"/>
        <v>731.45886187499991</v>
      </c>
      <c r="E66" s="53" t="s">
        <v>118</v>
      </c>
      <c r="F66" s="49">
        <f>VLOOKUP(A66,'Annexe 2'!A68:E109,4,FALSE)</f>
        <v>731.45886187499991</v>
      </c>
    </row>
    <row r="67" spans="1:6" x14ac:dyDescent="0.15">
      <c r="A67" s="18" t="s">
        <v>29</v>
      </c>
      <c r="B67" s="27">
        <v>52</v>
      </c>
      <c r="C67" s="27">
        <v>56</v>
      </c>
      <c r="D67" s="20">
        <f t="shared" si="4"/>
        <v>731.45886187499991</v>
      </c>
      <c r="E67" s="20" t="s">
        <v>118</v>
      </c>
      <c r="F67" s="21">
        <f>VLOOKUP(A67,'Annexe 2'!A69:E110,4,FALSE)</f>
        <v>731.45886187499991</v>
      </c>
    </row>
    <row r="68" spans="1:6" x14ac:dyDescent="0.15">
      <c r="A68" s="23" t="s">
        <v>31</v>
      </c>
      <c r="B68" s="26">
        <v>51</v>
      </c>
      <c r="C68" s="26">
        <v>55</v>
      </c>
      <c r="D68" s="53">
        <f t="shared" ref="D68:D93" si="5">$I$8+($I$9*(F68-$I$8))</f>
        <v>1292.0378999062498</v>
      </c>
      <c r="E68" s="53">
        <f t="shared" ref="E68:E93" si="6">2*(F68-D68)</f>
        <v>2338.6047995624999</v>
      </c>
      <c r="F68" s="49">
        <f>VLOOKUP(A68,'Annexe 2'!A70:E111,4,FALSE)</f>
        <v>2461.3402996874997</v>
      </c>
    </row>
    <row r="69" spans="1:6" x14ac:dyDescent="0.15">
      <c r="A69" s="18" t="s">
        <v>33</v>
      </c>
      <c r="B69" s="27">
        <v>52</v>
      </c>
      <c r="C69" s="27">
        <v>56</v>
      </c>
      <c r="D69" s="20">
        <f t="shared" si="5"/>
        <v>1012.1009443124999</v>
      </c>
      <c r="E69" s="20">
        <f t="shared" si="6"/>
        <v>1032.2323401250001</v>
      </c>
      <c r="F69" s="21">
        <f>VLOOKUP(A69,'Annexe 2'!A71:E112,4,FALSE)</f>
        <v>1528.2171143749999</v>
      </c>
    </row>
    <row r="70" spans="1:6" x14ac:dyDescent="0.15">
      <c r="A70" s="23" t="s">
        <v>34</v>
      </c>
      <c r="B70" s="26">
        <v>52</v>
      </c>
      <c r="C70" s="26">
        <v>56</v>
      </c>
      <c r="D70" s="53">
        <f t="shared" si="5"/>
        <v>1119.3987892499999</v>
      </c>
      <c r="E70" s="53">
        <f t="shared" si="6"/>
        <v>1532.9556164999999</v>
      </c>
      <c r="F70" s="49">
        <f>VLOOKUP(A70,'Annexe 2'!A72:E113,4,FALSE)</f>
        <v>1885.8765974999999</v>
      </c>
    </row>
    <row r="71" spans="1:6" x14ac:dyDescent="0.15">
      <c r="A71" s="18" t="s">
        <v>36</v>
      </c>
      <c r="B71" s="27">
        <v>52</v>
      </c>
      <c r="C71" s="27">
        <v>56</v>
      </c>
      <c r="D71" s="20">
        <f t="shared" si="5"/>
        <v>1395.7352416875001</v>
      </c>
      <c r="E71" s="20">
        <f t="shared" si="6"/>
        <v>2822.5257278750005</v>
      </c>
      <c r="F71" s="21">
        <f>VLOOKUP(A71,'Annexe 2'!A73:E114,4,FALSE)</f>
        <v>2806.9981056250003</v>
      </c>
    </row>
    <row r="72" spans="1:6" x14ac:dyDescent="0.15">
      <c r="A72" s="23" t="s">
        <v>38</v>
      </c>
      <c r="B72" s="26">
        <v>51</v>
      </c>
      <c r="C72" s="26">
        <v>56</v>
      </c>
      <c r="D72" s="53">
        <f t="shared" si="5"/>
        <v>1713.8199192187496</v>
      </c>
      <c r="E72" s="53">
        <f t="shared" si="6"/>
        <v>4306.9208896874989</v>
      </c>
      <c r="F72" s="49">
        <f>VLOOKUP(A72,'Annexe 2'!A74:E115,4,FALSE)</f>
        <v>3867.2803640624993</v>
      </c>
    </row>
    <row r="73" spans="1:6" x14ac:dyDescent="0.15">
      <c r="A73" s="18" t="s">
        <v>40</v>
      </c>
      <c r="B73" s="27">
        <v>56</v>
      </c>
      <c r="C73" s="27">
        <v>57</v>
      </c>
      <c r="D73" s="20">
        <f t="shared" si="5"/>
        <v>1136.6674029374999</v>
      </c>
      <c r="E73" s="20">
        <f t="shared" si="6"/>
        <v>1613.5424803750002</v>
      </c>
      <c r="F73" s="21">
        <f>VLOOKUP(A73,'Annexe 2'!A75:E116,4,FALSE)</f>
        <v>1943.438643125</v>
      </c>
    </row>
    <row r="74" spans="1:6" x14ac:dyDescent="0.15">
      <c r="A74" s="23" t="s">
        <v>42</v>
      </c>
      <c r="B74" s="26">
        <v>56</v>
      </c>
      <c r="C74" s="26">
        <v>57</v>
      </c>
      <c r="D74" s="53">
        <f t="shared" si="5"/>
        <v>1136.6674029374999</v>
      </c>
      <c r="E74" s="53">
        <f t="shared" si="6"/>
        <v>1613.5424803750002</v>
      </c>
      <c r="F74" s="49">
        <f>VLOOKUP(A74,'Annexe 2'!A76:E117,4,FALSE)</f>
        <v>1943.438643125</v>
      </c>
    </row>
    <row r="75" spans="1:6" x14ac:dyDescent="0.15">
      <c r="A75" s="18" t="s">
        <v>43</v>
      </c>
      <c r="B75" s="27">
        <v>52</v>
      </c>
      <c r="C75" s="27">
        <v>56</v>
      </c>
      <c r="D75" s="20">
        <f t="shared" si="5"/>
        <v>1124.0369332499999</v>
      </c>
      <c r="E75" s="20">
        <f t="shared" si="6"/>
        <v>1554.6002885000003</v>
      </c>
      <c r="F75" s="21">
        <f>VLOOKUP(A75,'Annexe 2'!A77:E118,4,FALSE)</f>
        <v>1901.3370775000001</v>
      </c>
    </row>
    <row r="76" spans="1:6" x14ac:dyDescent="0.15">
      <c r="A76" s="23" t="s">
        <v>47</v>
      </c>
      <c r="B76" s="26">
        <v>51</v>
      </c>
      <c r="C76" s="26">
        <v>55</v>
      </c>
      <c r="D76" s="53">
        <f t="shared" si="5"/>
        <v>1370.9676113437499</v>
      </c>
      <c r="E76" s="53">
        <f t="shared" si="6"/>
        <v>2706.9434529375003</v>
      </c>
      <c r="F76" s="49">
        <f>VLOOKUP(A76,'Annexe 2'!A78:E119,4,FALSE)</f>
        <v>2724.4393378125001</v>
      </c>
    </row>
    <row r="77" spans="1:6" x14ac:dyDescent="0.15">
      <c r="A77" s="18" t="s">
        <v>53</v>
      </c>
      <c r="B77" s="27">
        <v>52</v>
      </c>
      <c r="C77" s="27">
        <v>56</v>
      </c>
      <c r="D77" s="20">
        <f t="shared" si="5"/>
        <v>1009.1296333124999</v>
      </c>
      <c r="E77" s="20">
        <f t="shared" si="6"/>
        <v>1018.3662221249997</v>
      </c>
      <c r="F77" s="21">
        <f>VLOOKUP(A77,'Annexe 2'!A79:E120,4,FALSE)</f>
        <v>1518.3127443749997</v>
      </c>
    </row>
    <row r="78" spans="1:6" x14ac:dyDescent="0.15">
      <c r="A78" s="23" t="s">
        <v>54</v>
      </c>
      <c r="B78" s="26">
        <v>56</v>
      </c>
      <c r="C78" s="26">
        <v>57</v>
      </c>
      <c r="D78" s="53">
        <f t="shared" si="5"/>
        <v>1074.5680155</v>
      </c>
      <c r="E78" s="53">
        <f t="shared" si="6"/>
        <v>1323.7453389999996</v>
      </c>
      <c r="F78" s="49">
        <f>VLOOKUP(A78,'Annexe 2'!A80:E121,4,FALSE)</f>
        <v>1736.4406849999998</v>
      </c>
    </row>
    <row r="79" spans="1:6" x14ac:dyDescent="0.15">
      <c r="A79" s="18" t="s">
        <v>57</v>
      </c>
      <c r="B79" s="27">
        <v>52</v>
      </c>
      <c r="C79" s="27">
        <v>56</v>
      </c>
      <c r="D79" s="20">
        <f t="shared" si="5"/>
        <v>1009.1296333124999</v>
      </c>
      <c r="E79" s="20">
        <f t="shared" si="6"/>
        <v>1018.3662221249997</v>
      </c>
      <c r="F79" s="21">
        <f>VLOOKUP(A79,'Annexe 2'!A81:E122,4,FALSE)</f>
        <v>1518.3127443749997</v>
      </c>
    </row>
    <row r="80" spans="1:6" x14ac:dyDescent="0.15">
      <c r="A80" s="23" t="s">
        <v>60</v>
      </c>
      <c r="B80" s="26">
        <v>51</v>
      </c>
      <c r="C80" s="26">
        <v>56</v>
      </c>
      <c r="D80" s="53">
        <f t="shared" si="5"/>
        <v>1729.6199294062496</v>
      </c>
      <c r="E80" s="53">
        <f t="shared" si="6"/>
        <v>4380.6542705624997</v>
      </c>
      <c r="F80" s="49">
        <f>VLOOKUP(A80,'Annexe 2'!A82:E123,4,FALSE)</f>
        <v>3919.9470646874993</v>
      </c>
    </row>
    <row r="81" spans="1:6" x14ac:dyDescent="0.15">
      <c r="A81" s="18" t="s">
        <v>61</v>
      </c>
      <c r="B81" s="27">
        <v>51</v>
      </c>
      <c r="C81" s="27">
        <v>56</v>
      </c>
      <c r="D81" s="20">
        <f t="shared" si="5"/>
        <v>1713.8199192187496</v>
      </c>
      <c r="E81" s="20">
        <f t="shared" si="6"/>
        <v>4306.9208896874989</v>
      </c>
      <c r="F81" s="21">
        <f>VLOOKUP(A81,'Annexe 2'!A83:E124,4,FALSE)</f>
        <v>3867.2803640624993</v>
      </c>
    </row>
    <row r="82" spans="1:6" x14ac:dyDescent="0.15">
      <c r="A82" s="23" t="s">
        <v>63</v>
      </c>
      <c r="B82" s="26">
        <v>56</v>
      </c>
      <c r="C82" s="26">
        <v>57</v>
      </c>
      <c r="D82" s="53">
        <f t="shared" si="5"/>
        <v>1035.4515268124999</v>
      </c>
      <c r="E82" s="53">
        <f t="shared" si="6"/>
        <v>1141.2017251250004</v>
      </c>
      <c r="F82" s="49">
        <f>VLOOKUP(A82,'Annexe 2'!A84:E125,4,FALSE)</f>
        <v>1606.0523893750001</v>
      </c>
    </row>
    <row r="83" spans="1:6" x14ac:dyDescent="0.15">
      <c r="A83" s="18" t="s">
        <v>64</v>
      </c>
      <c r="B83" s="27">
        <v>51</v>
      </c>
      <c r="C83" s="27">
        <v>55</v>
      </c>
      <c r="D83" s="20">
        <f t="shared" si="5"/>
        <v>1156.71349434375</v>
      </c>
      <c r="E83" s="20">
        <f t="shared" si="6"/>
        <v>1707.0909069374998</v>
      </c>
      <c r="F83" s="21">
        <f>VLOOKUP(A83,'Annexe 2'!A85:E126,4,FALSE)</f>
        <v>2010.2589478124999</v>
      </c>
    </row>
    <row r="84" spans="1:6" x14ac:dyDescent="0.15">
      <c r="A84" s="23" t="s">
        <v>65</v>
      </c>
      <c r="B84" s="26">
        <v>51</v>
      </c>
      <c r="C84" s="26">
        <v>55</v>
      </c>
      <c r="D84" s="53">
        <f t="shared" si="5"/>
        <v>1370.9676113437499</v>
      </c>
      <c r="E84" s="53">
        <f t="shared" si="6"/>
        <v>2706.9434529375003</v>
      </c>
      <c r="F84" s="49">
        <f>VLOOKUP(A84,'Annexe 2'!A86:E127,4,FALSE)</f>
        <v>2724.4393378125001</v>
      </c>
    </row>
    <row r="85" spans="1:6" x14ac:dyDescent="0.15">
      <c r="A85" s="18" t="s">
        <v>66</v>
      </c>
      <c r="B85" s="27">
        <v>52</v>
      </c>
      <c r="C85" s="27">
        <v>56</v>
      </c>
      <c r="D85" s="20">
        <f t="shared" si="5"/>
        <v>941.80860374999997</v>
      </c>
      <c r="E85" s="20">
        <f t="shared" si="6"/>
        <v>704.20141749999993</v>
      </c>
      <c r="F85" s="21">
        <f>VLOOKUP(A85,'Annexe 2'!A87:E128,4,FALSE)</f>
        <v>1293.9093124999999</v>
      </c>
    </row>
    <row r="86" spans="1:6" x14ac:dyDescent="0.15">
      <c r="A86" s="23" t="s">
        <v>70</v>
      </c>
      <c r="B86" s="26">
        <v>56</v>
      </c>
      <c r="C86" s="26">
        <v>57</v>
      </c>
      <c r="D86" s="53">
        <f t="shared" si="5"/>
        <v>1035.4515268124999</v>
      </c>
      <c r="E86" s="53">
        <f t="shared" si="6"/>
        <v>1141.2017251250004</v>
      </c>
      <c r="F86" s="49">
        <f>VLOOKUP(A86,'Annexe 2'!A88:E129,4,FALSE)</f>
        <v>1606.0523893750001</v>
      </c>
    </row>
    <row r="87" spans="1:6" x14ac:dyDescent="0.15">
      <c r="A87" s="18" t="s">
        <v>83</v>
      </c>
      <c r="B87" s="27">
        <v>52</v>
      </c>
      <c r="C87" s="27">
        <v>56</v>
      </c>
      <c r="D87" s="20">
        <f t="shared" si="5"/>
        <v>1012.1009443124999</v>
      </c>
      <c r="E87" s="20">
        <f t="shared" si="6"/>
        <v>1032.2323401250001</v>
      </c>
      <c r="F87" s="21">
        <f>VLOOKUP(A87,'Annexe 2'!A89:E130,4,FALSE)</f>
        <v>1528.2171143749999</v>
      </c>
    </row>
    <row r="88" spans="1:6" x14ac:dyDescent="0.15">
      <c r="A88" s="23" t="s">
        <v>84</v>
      </c>
      <c r="B88" s="26">
        <v>51</v>
      </c>
      <c r="C88" s="26">
        <v>55</v>
      </c>
      <c r="D88" s="53">
        <f t="shared" si="5"/>
        <v>1102.758701625</v>
      </c>
      <c r="E88" s="53">
        <f t="shared" si="6"/>
        <v>1455.3018742499999</v>
      </c>
      <c r="F88" s="49">
        <f>VLOOKUP(A88,'Annexe 2'!A90:E131,4,FALSE)</f>
        <v>1830.4096387499999</v>
      </c>
    </row>
    <row r="89" spans="1:6" x14ac:dyDescent="0.15">
      <c r="A89" s="18" t="s">
        <v>85</v>
      </c>
      <c r="B89" s="27">
        <v>52</v>
      </c>
      <c r="C89" s="27">
        <v>56</v>
      </c>
      <c r="D89" s="20">
        <f t="shared" si="5"/>
        <v>1194.668981625</v>
      </c>
      <c r="E89" s="20">
        <f t="shared" si="6"/>
        <v>1884.2165142499998</v>
      </c>
      <c r="F89" s="21">
        <f>VLOOKUP(A89,'Annexe 2'!A91:E132,4,FALSE)</f>
        <v>2136.7772387499999</v>
      </c>
    </row>
    <row r="90" spans="1:6" x14ac:dyDescent="0.15">
      <c r="A90" s="23" t="s">
        <v>88</v>
      </c>
      <c r="B90" s="26">
        <v>51</v>
      </c>
      <c r="C90" s="26">
        <v>55</v>
      </c>
      <c r="D90" s="53">
        <f t="shared" si="5"/>
        <v>1102.758701625</v>
      </c>
      <c r="E90" s="53">
        <f t="shared" si="6"/>
        <v>1455.3018742499999</v>
      </c>
      <c r="F90" s="49">
        <f>VLOOKUP(A90,'Annexe 2'!A92:E133,4,FALSE)</f>
        <v>1830.4096387499999</v>
      </c>
    </row>
    <row r="91" spans="1:6" x14ac:dyDescent="0.15">
      <c r="A91" s="18" t="s">
        <v>90</v>
      </c>
      <c r="B91" s="27">
        <v>52</v>
      </c>
      <c r="C91" s="27">
        <v>56</v>
      </c>
      <c r="D91" s="20">
        <f t="shared" si="5"/>
        <v>962.74366387499992</v>
      </c>
      <c r="E91" s="20">
        <f t="shared" si="6"/>
        <v>801.8983647499997</v>
      </c>
      <c r="F91" s="21">
        <f>VLOOKUP(A91,'Annexe 2'!A93:E134,4,FALSE)</f>
        <v>1363.6928462499998</v>
      </c>
    </row>
    <row r="92" spans="1:6" x14ac:dyDescent="0.15">
      <c r="A92" s="23" t="s">
        <v>96</v>
      </c>
      <c r="B92" s="26">
        <v>56</v>
      </c>
      <c r="C92" s="26">
        <v>57</v>
      </c>
      <c r="D92" s="53">
        <f t="shared" si="5"/>
        <v>1065.6887193749999</v>
      </c>
      <c r="E92" s="53">
        <f t="shared" si="6"/>
        <v>1282.3086237500002</v>
      </c>
      <c r="F92" s="49">
        <f>VLOOKUP(A92,'Annexe 2'!A94:E135,4,FALSE)</f>
        <v>1706.84303125</v>
      </c>
    </row>
    <row r="93" spans="1:6" x14ac:dyDescent="0.15">
      <c r="A93" s="18" t="s">
        <v>98</v>
      </c>
      <c r="B93" s="27">
        <v>56</v>
      </c>
      <c r="C93" s="27">
        <v>57</v>
      </c>
      <c r="D93" s="20">
        <f t="shared" si="5"/>
        <v>1065.6887193749999</v>
      </c>
      <c r="E93" s="20">
        <f t="shared" si="6"/>
        <v>1282.3086237500002</v>
      </c>
      <c r="F93" s="21">
        <f>VLOOKUP(A93,'Annexe 2'!A95:E136,4,FALSE)</f>
        <v>1706.84303125</v>
      </c>
    </row>
    <row r="94" spans="1:6" ht="17" thickBot="1" x14ac:dyDescent="0.2">
      <c r="A94" s="30" t="s">
        <v>104</v>
      </c>
      <c r="B94" s="33">
        <v>52</v>
      </c>
      <c r="C94" s="33">
        <v>56</v>
      </c>
      <c r="D94" s="54">
        <f>F94</f>
        <v>731.45886187499991</v>
      </c>
      <c r="E94" s="54" t="s">
        <v>118</v>
      </c>
      <c r="F94" s="50">
        <f>VLOOKUP(A94,'Annexe 2'!A96:E137,4,FALSE)</f>
        <v>731.45886187499991</v>
      </c>
    </row>
  </sheetData>
  <autoFilter ref="A7:F49" xr:uid="{8242359D-9109-1C44-8993-423371FC50B0}"/>
  <mergeCells count="4">
    <mergeCell ref="A1:F1"/>
    <mergeCell ref="A6:F6"/>
    <mergeCell ref="A51:F51"/>
    <mergeCell ref="A4:F4"/>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C926-9F4F-1C4F-9F78-0FF84BCC2E4B}">
  <sheetPr>
    <tabColor theme="7"/>
  </sheetPr>
  <dimension ref="A1:I116"/>
  <sheetViews>
    <sheetView topLeftCell="A98" zoomScaleNormal="100" workbookViewId="0">
      <selection activeCell="B94" sqref="B94"/>
    </sheetView>
  </sheetViews>
  <sheetFormatPr baseColWidth="10" defaultRowHeight="16" x14ac:dyDescent="0.2"/>
  <cols>
    <col min="1" max="1" width="52.6640625" customWidth="1"/>
    <col min="2" max="5" width="16" customWidth="1"/>
    <col min="6" max="6" width="3.83203125" customWidth="1"/>
    <col min="7" max="7" width="12.33203125" customWidth="1"/>
  </cols>
  <sheetData>
    <row r="1" spans="1:9" ht="50" customHeight="1" x14ac:dyDescent="0.2">
      <c r="A1" s="219" t="s">
        <v>229</v>
      </c>
      <c r="B1" s="219"/>
      <c r="C1" s="219"/>
      <c r="D1" s="219"/>
      <c r="E1" s="219"/>
    </row>
    <row r="2" spans="1:9" x14ac:dyDescent="0.2">
      <c r="A2" s="1"/>
      <c r="B2" s="1"/>
      <c r="C2" s="1"/>
      <c r="D2" s="1"/>
      <c r="E2" s="1"/>
    </row>
    <row r="3" spans="1:9" x14ac:dyDescent="0.2">
      <c r="A3" s="132" t="s">
        <v>231</v>
      </c>
      <c r="B3" s="1"/>
      <c r="C3" s="1"/>
      <c r="D3" s="1"/>
      <c r="E3" s="1"/>
    </row>
    <row r="4" spans="1:9" x14ac:dyDescent="0.2">
      <c r="A4" s="3" t="s">
        <v>1</v>
      </c>
      <c r="B4" s="3"/>
      <c r="C4" s="1"/>
      <c r="D4" s="1"/>
      <c r="E4" s="34"/>
    </row>
    <row r="5" spans="1:9" ht="17" thickBot="1" x14ac:dyDescent="0.25">
      <c r="A5" s="1"/>
      <c r="B5" s="1"/>
      <c r="C5" s="35"/>
      <c r="D5" s="35"/>
      <c r="E5" s="1"/>
    </row>
    <row r="6" spans="1:9" ht="45" x14ac:dyDescent="0.2">
      <c r="A6" s="36" t="s">
        <v>2</v>
      </c>
      <c r="B6" s="37" t="s">
        <v>222</v>
      </c>
      <c r="C6" s="38" t="s">
        <v>224</v>
      </c>
      <c r="D6" s="38" t="s">
        <v>223</v>
      </c>
      <c r="E6" s="153" t="s">
        <v>225</v>
      </c>
    </row>
    <row r="7" spans="1:9" x14ac:dyDescent="0.2">
      <c r="A7" s="5" t="s">
        <v>3</v>
      </c>
      <c r="B7" s="20">
        <f t="shared" ref="B7:B15" si="0">$H$7+($H$8*(E7-$H$7))</f>
        <v>1016.86151</v>
      </c>
      <c r="C7" s="20">
        <f t="shared" ref="C7:C15" si="1">2*(E7-B7)</f>
        <v>839.25477999999976</v>
      </c>
      <c r="D7" s="20">
        <f t="shared" ref="D7:D39" si="2">B7/40</f>
        <v>25.421537749999999</v>
      </c>
      <c r="E7" s="21">
        <f>VLOOKUP(A7,'Annexe 1'!$A$7:$B$109,2,FALSE)</f>
        <v>1436.4888999999998</v>
      </c>
      <c r="G7" s="157" t="s">
        <v>120</v>
      </c>
      <c r="H7" s="158">
        <f>779.22*1.015</f>
        <v>790.90829999999994</v>
      </c>
      <c r="I7" s="161"/>
    </row>
    <row r="8" spans="1:9" x14ac:dyDescent="0.2">
      <c r="A8" s="4" t="s">
        <v>4</v>
      </c>
      <c r="B8" s="53">
        <f t="shared" si="0"/>
        <v>988.22125499999993</v>
      </c>
      <c r="C8" s="53">
        <f t="shared" si="1"/>
        <v>732.87669000000005</v>
      </c>
      <c r="D8" s="53">
        <f t="shared" si="2"/>
        <v>24.705531375</v>
      </c>
      <c r="E8" s="49">
        <f>VLOOKUP(A8,'Annexe 1'!$A$7:$B$109,2,FALSE)</f>
        <v>1354.6596</v>
      </c>
      <c r="G8" s="84" t="s">
        <v>121</v>
      </c>
      <c r="H8" s="159">
        <v>0.35</v>
      </c>
      <c r="I8" s="161"/>
    </row>
    <row r="9" spans="1:9" x14ac:dyDescent="0.2">
      <c r="A9" s="5" t="s">
        <v>5</v>
      </c>
      <c r="B9" s="20">
        <f t="shared" si="0"/>
        <v>1001.4258974999999</v>
      </c>
      <c r="C9" s="20">
        <f t="shared" si="1"/>
        <v>781.92250499999977</v>
      </c>
      <c r="D9" s="20">
        <f t="shared" si="2"/>
        <v>25.035647437499996</v>
      </c>
      <c r="E9" s="21">
        <f>VLOOKUP(A9,'Annexe 1'!$A$7:$B$109,2,FALSE)</f>
        <v>1392.3871499999998</v>
      </c>
    </row>
    <row r="10" spans="1:9" x14ac:dyDescent="0.2">
      <c r="A10" s="4" t="s">
        <v>6</v>
      </c>
      <c r="B10" s="53">
        <f t="shared" si="0"/>
        <v>891.65009499999996</v>
      </c>
      <c r="C10" s="53">
        <f t="shared" si="1"/>
        <v>374.18380999999999</v>
      </c>
      <c r="D10" s="53">
        <f t="shared" si="2"/>
        <v>22.291252374999999</v>
      </c>
      <c r="E10" s="49">
        <f>VLOOKUP(A10,'Annexe 1'!$A$7:$B$109,2,FALSE)</f>
        <v>1078.742</v>
      </c>
    </row>
    <row r="11" spans="1:9" x14ac:dyDescent="0.2">
      <c r="A11" s="5" t="s">
        <v>7</v>
      </c>
      <c r="B11" s="20">
        <f t="shared" si="0"/>
        <v>976.63655249999988</v>
      </c>
      <c r="C11" s="20">
        <f t="shared" si="1"/>
        <v>689.84779500000013</v>
      </c>
      <c r="D11" s="20">
        <f t="shared" si="2"/>
        <v>24.415913812499998</v>
      </c>
      <c r="E11" s="21">
        <f>VLOOKUP(A11,'Annexe 1'!$A$7:$B$109,2,FALSE)</f>
        <v>1321.5604499999999</v>
      </c>
    </row>
    <row r="12" spans="1:9" x14ac:dyDescent="0.2">
      <c r="A12" s="191" t="s">
        <v>235</v>
      </c>
      <c r="B12" s="53">
        <f>$H$7+($H$8*(E12-$H$7))</f>
        <v>946.43319749999989</v>
      </c>
      <c r="C12" s="53">
        <f>2*(E12-B12)</f>
        <v>577.66390500000011</v>
      </c>
      <c r="D12" s="53">
        <f>B12/40</f>
        <v>23.660829937499997</v>
      </c>
      <c r="E12" s="49">
        <f>VLOOKUP(A12,'Annexe 1'!$A$7:$B$109,2,FALSE)</f>
        <v>1235.2651499999999</v>
      </c>
    </row>
    <row r="13" spans="1:9" x14ac:dyDescent="0.2">
      <c r="A13" s="5" t="s">
        <v>8</v>
      </c>
      <c r="B13" s="20">
        <f t="shared" si="0"/>
        <v>1016.86151</v>
      </c>
      <c r="C13" s="20">
        <f t="shared" si="1"/>
        <v>839.25477999999976</v>
      </c>
      <c r="D13" s="20">
        <f t="shared" si="2"/>
        <v>25.421537749999999</v>
      </c>
      <c r="E13" s="21">
        <f>VLOOKUP(A13,'Annexe 1'!$A$7:$B$109,2,FALSE)</f>
        <v>1436.4888999999998</v>
      </c>
    </row>
    <row r="14" spans="1:9" x14ac:dyDescent="0.2">
      <c r="A14" s="191" t="s">
        <v>12</v>
      </c>
      <c r="B14" s="53">
        <f t="shared" si="0"/>
        <v>873.67089249999992</v>
      </c>
      <c r="C14" s="53">
        <f t="shared" si="1"/>
        <v>307.4039150000001</v>
      </c>
      <c r="D14" s="53">
        <f t="shared" si="2"/>
        <v>21.841772312499998</v>
      </c>
      <c r="E14" s="49">
        <f>VLOOKUP(A14,'Annexe 1'!$A$7:$B$109,2,FALSE)</f>
        <v>1027.37285</v>
      </c>
    </row>
    <row r="15" spans="1:9" x14ac:dyDescent="0.2">
      <c r="A15" s="5" t="s">
        <v>9</v>
      </c>
      <c r="B15" s="20">
        <f t="shared" si="0"/>
        <v>957.82606499999986</v>
      </c>
      <c r="C15" s="20">
        <f t="shared" si="1"/>
        <v>619.98026999999979</v>
      </c>
      <c r="D15" s="20">
        <f t="shared" si="2"/>
        <v>23.945651624999996</v>
      </c>
      <c r="E15" s="21">
        <f>VLOOKUP(A15,'Annexe 1'!$A$7:$B$109,2,FALSE)</f>
        <v>1267.8161999999998</v>
      </c>
    </row>
    <row r="16" spans="1:9" x14ac:dyDescent="0.2">
      <c r="A16" s="191" t="s">
        <v>10</v>
      </c>
      <c r="B16" s="53">
        <f>E16</f>
        <v>516.32034999999996</v>
      </c>
      <c r="C16" s="53" t="s">
        <v>118</v>
      </c>
      <c r="D16" s="53">
        <f t="shared" si="2"/>
        <v>12.908008749999999</v>
      </c>
      <c r="E16" s="49">
        <f>VLOOKUP(A16,'Annexe 1'!$A$7:$B$109,2,FALSE)</f>
        <v>516.32034999999996</v>
      </c>
    </row>
    <row r="17" spans="1:5" x14ac:dyDescent="0.2">
      <c r="A17" s="5" t="s">
        <v>11</v>
      </c>
      <c r="B17" s="20">
        <f>$H$7+($H$8*(E17-$H$7))</f>
        <v>873.67089249999992</v>
      </c>
      <c r="C17" s="20">
        <f>2*(E17-B17)</f>
        <v>307.4039150000001</v>
      </c>
      <c r="D17" s="20">
        <f t="shared" si="2"/>
        <v>21.841772312499998</v>
      </c>
      <c r="E17" s="21">
        <f>VLOOKUP(A17,'Annexe 1'!$A$7:$B$109,2,FALSE)</f>
        <v>1027.37285</v>
      </c>
    </row>
    <row r="18" spans="1:5" x14ac:dyDescent="0.2">
      <c r="A18" s="4" t="s">
        <v>234</v>
      </c>
      <c r="B18" s="53">
        <f>$H$7+($H$8*(E18-$H$7))</f>
        <v>834.95989499999996</v>
      </c>
      <c r="C18" s="53">
        <f>2*(E18-B18)</f>
        <v>163.62021000000004</v>
      </c>
      <c r="D18" s="53">
        <f t="shared" si="2"/>
        <v>20.873997374999998</v>
      </c>
      <c r="E18" s="49">
        <f>VLOOKUP(A18,'Annexe 1'!$A$7:$B$109,2,FALSE)</f>
        <v>916.77</v>
      </c>
    </row>
    <row r="19" spans="1:5" x14ac:dyDescent="0.2">
      <c r="A19" s="5" t="s">
        <v>13</v>
      </c>
      <c r="B19" s="20">
        <f>E19</f>
        <v>491.73704999999995</v>
      </c>
      <c r="C19" s="20" t="s">
        <v>118</v>
      </c>
      <c r="D19" s="20">
        <f t="shared" si="2"/>
        <v>12.29342625</v>
      </c>
      <c r="E19" s="21">
        <f>VLOOKUP(A19,'Annexe 1'!$A$7:$B$109,2,FALSE)</f>
        <v>491.73704999999995</v>
      </c>
    </row>
    <row r="20" spans="1:5" x14ac:dyDescent="0.2">
      <c r="A20" s="4" t="s">
        <v>14</v>
      </c>
      <c r="B20" s="53">
        <f>$H$7+($H$8*(E20-$H$7))</f>
        <v>944.50774249999995</v>
      </c>
      <c r="C20" s="53">
        <f>2*(E20-B20)</f>
        <v>570.51221499999974</v>
      </c>
      <c r="D20" s="53">
        <f t="shared" si="2"/>
        <v>23.612693562499999</v>
      </c>
      <c r="E20" s="49">
        <f>VLOOKUP(A20,'Annexe 1'!$A$7:$B$109,2,FALSE)</f>
        <v>1229.7638499999998</v>
      </c>
    </row>
    <row r="21" spans="1:5" x14ac:dyDescent="0.2">
      <c r="A21" s="5" t="s">
        <v>15</v>
      </c>
      <c r="B21" s="20">
        <f>$H$7+($H$8*(E21-$H$7))</f>
        <v>944.50774249999995</v>
      </c>
      <c r="C21" s="20">
        <f>2*(E21-B21)</f>
        <v>570.51221499999974</v>
      </c>
      <c r="D21" s="20">
        <f t="shared" si="2"/>
        <v>23.612693562499999</v>
      </c>
      <c r="E21" s="21">
        <f>VLOOKUP(A21,'Annexe 1'!$A$7:$B$109,2,FALSE)</f>
        <v>1229.7638499999998</v>
      </c>
    </row>
    <row r="22" spans="1:5" x14ac:dyDescent="0.2">
      <c r="A22" s="4" t="s">
        <v>16</v>
      </c>
      <c r="B22" s="53">
        <f>$H$7+($H$8*(E22-$H$7))</f>
        <v>873.67089249999992</v>
      </c>
      <c r="C22" s="53">
        <f>2*(E22-B22)</f>
        <v>307.4039150000001</v>
      </c>
      <c r="D22" s="53">
        <f t="shared" si="2"/>
        <v>21.841772312499998</v>
      </c>
      <c r="E22" s="49">
        <f>VLOOKUP(A22,'Annexe 1'!$A$7:$B$109,2,FALSE)</f>
        <v>1027.37285</v>
      </c>
    </row>
    <row r="23" spans="1:5" x14ac:dyDescent="0.2">
      <c r="A23" s="18" t="s">
        <v>17</v>
      </c>
      <c r="B23" s="20">
        <f>$H$7+($H$8*(E23-$H$7))</f>
        <v>976.63655249999988</v>
      </c>
      <c r="C23" s="20">
        <f>2*(E23-B23)</f>
        <v>689.84779500000013</v>
      </c>
      <c r="D23" s="20">
        <f t="shared" si="2"/>
        <v>24.415913812499998</v>
      </c>
      <c r="E23" s="21">
        <f>VLOOKUP(A23,'Annexe 1'!$A$7:$B$109,2,FALSE)</f>
        <v>1321.5604499999999</v>
      </c>
    </row>
    <row r="24" spans="1:5" x14ac:dyDescent="0.2">
      <c r="A24" s="4" t="s">
        <v>18</v>
      </c>
      <c r="B24" s="53">
        <f>$H$7+($H$8*(E24-$H$7))</f>
        <v>944.50774249999995</v>
      </c>
      <c r="C24" s="53">
        <f>2*(E24-B24)</f>
        <v>570.51221499999974</v>
      </c>
      <c r="D24" s="53">
        <f t="shared" si="2"/>
        <v>23.612693562499999</v>
      </c>
      <c r="E24" s="49">
        <f>VLOOKUP(A24,'Annexe 1'!$A$7:$B$109,2,FALSE)</f>
        <v>1229.7638499999998</v>
      </c>
    </row>
    <row r="25" spans="1:5" x14ac:dyDescent="0.2">
      <c r="A25" s="5" t="s">
        <v>19</v>
      </c>
      <c r="B25" s="20">
        <f>E25</f>
        <v>491.73704999999995</v>
      </c>
      <c r="C25" s="20" t="s">
        <v>118</v>
      </c>
      <c r="D25" s="20">
        <f t="shared" si="2"/>
        <v>12.29342625</v>
      </c>
      <c r="E25" s="21">
        <f>VLOOKUP(A25,'Annexe 1'!$A$7:$B$109,2,FALSE)</f>
        <v>491.73704999999995</v>
      </c>
    </row>
    <row r="26" spans="1:5" x14ac:dyDescent="0.2">
      <c r="A26" s="4" t="s">
        <v>20</v>
      </c>
      <c r="B26" s="53">
        <f>$H$7+($H$8*(E26-$H$7))</f>
        <v>968.05015999999989</v>
      </c>
      <c r="C26" s="53">
        <f>2*(E26-B26)</f>
        <v>657.95547999999985</v>
      </c>
      <c r="D26" s="53">
        <f t="shared" si="2"/>
        <v>24.201253999999999</v>
      </c>
      <c r="E26" s="49">
        <f>VLOOKUP(A26,'Annexe 1'!$A$7:$B$109,2,FALSE)</f>
        <v>1297.0278999999998</v>
      </c>
    </row>
    <row r="27" spans="1:5" x14ac:dyDescent="0.2">
      <c r="A27" s="5" t="s">
        <v>21</v>
      </c>
      <c r="B27" s="20">
        <f>E27</f>
        <v>491.73704999999995</v>
      </c>
      <c r="C27" s="20" t="s">
        <v>118</v>
      </c>
      <c r="D27" s="20">
        <f t="shared" si="2"/>
        <v>12.29342625</v>
      </c>
      <c r="E27" s="21">
        <f>VLOOKUP(A27,'Annexe 1'!$A$7:$B$109,2,FALSE)</f>
        <v>491.73704999999995</v>
      </c>
    </row>
    <row r="28" spans="1:5" x14ac:dyDescent="0.2">
      <c r="A28" s="4" t="s">
        <v>23</v>
      </c>
      <c r="B28" s="53">
        <f>$H$7+($H$8*(E28-$H$7))</f>
        <v>871.34045249999997</v>
      </c>
      <c r="C28" s="53">
        <f>2*(E28-B28)</f>
        <v>298.74799499999995</v>
      </c>
      <c r="D28" s="53">
        <f t="shared" si="2"/>
        <v>21.7835113125</v>
      </c>
      <c r="E28" s="49">
        <f>VLOOKUP(A28,'Annexe 1'!$A$7:$B$109,2,FALSE)</f>
        <v>1020.7144499999999</v>
      </c>
    </row>
    <row r="29" spans="1:5" x14ac:dyDescent="0.2">
      <c r="A29" s="5" t="s">
        <v>24</v>
      </c>
      <c r="B29" s="20">
        <f>$H$7+($H$8*(E29-$H$7))</f>
        <v>968.05015999999989</v>
      </c>
      <c r="C29" s="20">
        <f>2*(E29-B29)</f>
        <v>657.95547999999985</v>
      </c>
      <c r="D29" s="20">
        <f t="shared" si="2"/>
        <v>24.201253999999999</v>
      </c>
      <c r="E29" s="21">
        <f>VLOOKUP(A29,'Annexe 1'!$A$7:$B$109,2,FALSE)</f>
        <v>1297.0278999999998</v>
      </c>
    </row>
    <row r="30" spans="1:5" x14ac:dyDescent="0.2">
      <c r="A30" s="4" t="s">
        <v>25</v>
      </c>
      <c r="B30" s="53">
        <f>$H$7+($H$8*(E30-$H$7))</f>
        <v>891.65009499999996</v>
      </c>
      <c r="C30" s="53">
        <f>2*(E30-B30)</f>
        <v>374.18380999999999</v>
      </c>
      <c r="D30" s="53">
        <f t="shared" si="2"/>
        <v>22.291252374999999</v>
      </c>
      <c r="E30" s="49">
        <f>VLOOKUP(A30,'Annexe 1'!$A$7:$B$109,2,FALSE)</f>
        <v>1078.742</v>
      </c>
    </row>
    <row r="31" spans="1:5" x14ac:dyDescent="0.2">
      <c r="A31" s="4" t="s">
        <v>27</v>
      </c>
      <c r="B31" s="53">
        <f>E31</f>
        <v>491.73704999999995</v>
      </c>
      <c r="C31" s="53" t="s">
        <v>118</v>
      </c>
      <c r="D31" s="53">
        <f t="shared" si="2"/>
        <v>12.29342625</v>
      </c>
      <c r="E31" s="49">
        <f>VLOOKUP(A31,'Annexe 1'!$A$7:$B$109,2,FALSE)</f>
        <v>491.73704999999995</v>
      </c>
    </row>
    <row r="32" spans="1:5" x14ac:dyDescent="0.2">
      <c r="A32" s="5" t="s">
        <v>22</v>
      </c>
      <c r="B32" s="20">
        <f>$H$7+($H$8*(E32-$H$7))</f>
        <v>946.43319749999989</v>
      </c>
      <c r="C32" s="20">
        <f>2*(E32-B32)</f>
        <v>577.66390500000011</v>
      </c>
      <c r="D32" s="20">
        <f t="shared" si="2"/>
        <v>23.660829937499997</v>
      </c>
      <c r="E32" s="21">
        <f>VLOOKUP(A32,'Annexe 1'!$A$7:$B$109,2,FALSE)</f>
        <v>1235.2651499999999</v>
      </c>
    </row>
    <row r="33" spans="1:5" x14ac:dyDescent="0.2">
      <c r="A33" s="4" t="s">
        <v>28</v>
      </c>
      <c r="B33" s="53">
        <f>E33</f>
        <v>491.73704999999995</v>
      </c>
      <c r="C33" s="53" t="s">
        <v>118</v>
      </c>
      <c r="D33" s="53">
        <f t="shared" si="2"/>
        <v>12.29342625</v>
      </c>
      <c r="E33" s="49">
        <f>VLOOKUP(A33,'Annexe 1'!$A$7:$B$109,2,FALSE)</f>
        <v>491.73704999999995</v>
      </c>
    </row>
    <row r="34" spans="1:5" x14ac:dyDescent="0.2">
      <c r="A34" s="5" t="s">
        <v>29</v>
      </c>
      <c r="B34" s="20">
        <f>E34</f>
        <v>491.73704999999995</v>
      </c>
      <c r="C34" s="20" t="s">
        <v>118</v>
      </c>
      <c r="D34" s="20">
        <f t="shared" si="2"/>
        <v>12.29342625</v>
      </c>
      <c r="E34" s="21">
        <f>VLOOKUP(A34,'Annexe 1'!$A$7:$B$109,2,FALSE)</f>
        <v>491.73704999999995</v>
      </c>
    </row>
    <row r="35" spans="1:5" x14ac:dyDescent="0.2">
      <c r="A35" s="4" t="s">
        <v>30</v>
      </c>
      <c r="B35" s="53">
        <f t="shared" ref="B35:B66" si="3">$H$7+($H$8*(E35-$H$7))</f>
        <v>1237.69912</v>
      </c>
      <c r="C35" s="53">
        <f t="shared" ref="C35:C66" si="4">2*(E35-B35)</f>
        <v>1659.5087600000002</v>
      </c>
      <c r="D35" s="53">
        <f t="shared" si="2"/>
        <v>30.942478000000001</v>
      </c>
      <c r="E35" s="49">
        <f>VLOOKUP(A35,'Annexe 1'!$A$7:$B$109,2,FALSE)</f>
        <v>2067.4535000000001</v>
      </c>
    </row>
    <row r="36" spans="1:5" x14ac:dyDescent="0.2">
      <c r="A36" s="5" t="s">
        <v>31</v>
      </c>
      <c r="B36" s="20">
        <f t="shared" si="3"/>
        <v>1110.7789524999998</v>
      </c>
      <c r="C36" s="20">
        <f t="shared" si="4"/>
        <v>1188.090995</v>
      </c>
      <c r="D36" s="20">
        <f t="shared" si="2"/>
        <v>27.769473812499996</v>
      </c>
      <c r="E36" s="21">
        <f>VLOOKUP(A36,'Annexe 1'!$A$7:$B$109,2,FALSE)</f>
        <v>1704.8244499999998</v>
      </c>
    </row>
    <row r="37" spans="1:5" x14ac:dyDescent="0.2">
      <c r="A37" s="4" t="s">
        <v>32</v>
      </c>
      <c r="B37" s="53">
        <f t="shared" si="3"/>
        <v>1174.5605375</v>
      </c>
      <c r="C37" s="53">
        <f t="shared" si="4"/>
        <v>1424.994025</v>
      </c>
      <c r="D37" s="53">
        <f t="shared" si="2"/>
        <v>29.364013437499999</v>
      </c>
      <c r="E37" s="49">
        <f>VLOOKUP(A37,'Annexe 1'!$A$7:$B$109,2,FALSE)</f>
        <v>1887.05755</v>
      </c>
    </row>
    <row r="38" spans="1:5" x14ac:dyDescent="0.2">
      <c r="A38" s="5" t="s">
        <v>33</v>
      </c>
      <c r="B38" s="20">
        <f t="shared" si="3"/>
        <v>873.67089249999992</v>
      </c>
      <c r="C38" s="20">
        <f t="shared" si="4"/>
        <v>307.4039150000001</v>
      </c>
      <c r="D38" s="20">
        <f t="shared" si="2"/>
        <v>21.841772312499998</v>
      </c>
      <c r="E38" s="21">
        <f>VLOOKUP(A38,'Annexe 1'!$A$7:$B$109,2,FALSE)</f>
        <v>1027.37285</v>
      </c>
    </row>
    <row r="39" spans="1:5" x14ac:dyDescent="0.2">
      <c r="A39" s="4" t="s">
        <v>34</v>
      </c>
      <c r="B39" s="53">
        <f t="shared" si="3"/>
        <v>957.82606499999986</v>
      </c>
      <c r="C39" s="53">
        <f t="shared" si="4"/>
        <v>619.98026999999979</v>
      </c>
      <c r="D39" s="53">
        <f t="shared" si="2"/>
        <v>23.945651624999996</v>
      </c>
      <c r="E39" s="49">
        <f>VLOOKUP(A39,'Annexe 1'!$A$7:$B$109,2,FALSE)</f>
        <v>1267.8161999999998</v>
      </c>
    </row>
    <row r="40" spans="1:5" x14ac:dyDescent="0.2">
      <c r="A40" s="5" t="s">
        <v>35</v>
      </c>
      <c r="B40" s="20">
        <f t="shared" si="3"/>
        <v>1024.8404249999999</v>
      </c>
      <c r="C40" s="20">
        <f t="shared" si="4"/>
        <v>868.89075000000003</v>
      </c>
      <c r="D40" s="20">
        <f t="shared" ref="D40:D71" si="5">B40/40</f>
        <v>25.621010624999997</v>
      </c>
      <c r="E40" s="21">
        <f>VLOOKUP(A40,'Annexe 1'!$A$7:$B$109,2,FALSE)</f>
        <v>1459.2857999999999</v>
      </c>
    </row>
    <row r="41" spans="1:5" x14ac:dyDescent="0.2">
      <c r="A41" s="4" t="s">
        <v>36</v>
      </c>
      <c r="B41" s="53">
        <f t="shared" si="3"/>
        <v>1174.5605375</v>
      </c>
      <c r="C41" s="53">
        <f t="shared" si="4"/>
        <v>1424.994025</v>
      </c>
      <c r="D41" s="53">
        <f t="shared" si="5"/>
        <v>29.364013437499999</v>
      </c>
      <c r="E41" s="49">
        <f>VLOOKUP(A41,'Annexe 1'!$A$7:$B$109,2,FALSE)</f>
        <v>1887.05755</v>
      </c>
    </row>
    <row r="42" spans="1:5" x14ac:dyDescent="0.2">
      <c r="A42" s="5" t="s">
        <v>37</v>
      </c>
      <c r="B42" s="20">
        <f t="shared" si="3"/>
        <v>957.82606499999986</v>
      </c>
      <c r="C42" s="20">
        <f t="shared" si="4"/>
        <v>619.98026999999979</v>
      </c>
      <c r="D42" s="20">
        <f t="shared" si="5"/>
        <v>23.945651624999996</v>
      </c>
      <c r="E42" s="21">
        <f>VLOOKUP(A42,'Annexe 1'!$A$7:$B$109,2,FALSE)</f>
        <v>1267.8161999999998</v>
      </c>
    </row>
    <row r="43" spans="1:5" x14ac:dyDescent="0.2">
      <c r="A43" s="4" t="s">
        <v>38</v>
      </c>
      <c r="B43" s="53">
        <f t="shared" si="3"/>
        <v>1451.6129074999999</v>
      </c>
      <c r="C43" s="53">
        <f t="shared" si="4"/>
        <v>2454.045685</v>
      </c>
      <c r="D43" s="53">
        <f t="shared" si="5"/>
        <v>36.290322687499994</v>
      </c>
      <c r="E43" s="49">
        <f>VLOOKUP(A43,'Annexe 1'!$A$7:$B$109,2,FALSE)</f>
        <v>2678.6357499999999</v>
      </c>
    </row>
    <row r="44" spans="1:5" x14ac:dyDescent="0.2">
      <c r="A44" s="5" t="s">
        <v>39</v>
      </c>
      <c r="B44" s="20">
        <f t="shared" si="3"/>
        <v>942.01033499999994</v>
      </c>
      <c r="C44" s="20">
        <f t="shared" si="4"/>
        <v>561.23612999999978</v>
      </c>
      <c r="D44" s="20">
        <f t="shared" si="5"/>
        <v>23.550258374999999</v>
      </c>
      <c r="E44" s="21">
        <f>VLOOKUP(A44,'Annexe 1'!$A$7:$B$109,2,FALSE)</f>
        <v>1222.6283999999998</v>
      </c>
    </row>
    <row r="45" spans="1:5" x14ac:dyDescent="0.2">
      <c r="A45" s="4" t="s">
        <v>40</v>
      </c>
      <c r="B45" s="53">
        <f t="shared" si="3"/>
        <v>923.23537249999993</v>
      </c>
      <c r="C45" s="53">
        <f t="shared" si="4"/>
        <v>491.50055499999985</v>
      </c>
      <c r="D45" s="53">
        <f t="shared" si="5"/>
        <v>23.080884312499997</v>
      </c>
      <c r="E45" s="49">
        <f>VLOOKUP(A45,'Annexe 1'!$A$7:$B$109,2,FALSE)</f>
        <v>1168.9856499999999</v>
      </c>
    </row>
    <row r="46" spans="1:5" x14ac:dyDescent="0.2">
      <c r="A46" s="5" t="s">
        <v>41</v>
      </c>
      <c r="B46" s="20">
        <f t="shared" si="3"/>
        <v>942.01033499999994</v>
      </c>
      <c r="C46" s="20">
        <f t="shared" si="4"/>
        <v>561.23612999999978</v>
      </c>
      <c r="D46" s="20">
        <f t="shared" si="5"/>
        <v>23.550258374999999</v>
      </c>
      <c r="E46" s="21">
        <f>VLOOKUP(A46,'Annexe 1'!$A$7:$B$109,2,FALSE)</f>
        <v>1222.6283999999998</v>
      </c>
    </row>
    <row r="47" spans="1:5" x14ac:dyDescent="0.2">
      <c r="A47" s="4" t="s">
        <v>42</v>
      </c>
      <c r="B47" s="53">
        <f t="shared" si="3"/>
        <v>923.23537249999993</v>
      </c>
      <c r="C47" s="53">
        <f t="shared" si="4"/>
        <v>491.50055499999985</v>
      </c>
      <c r="D47" s="53">
        <f t="shared" si="5"/>
        <v>23.080884312499997</v>
      </c>
      <c r="E47" s="49">
        <f>VLOOKUP(A47,'Annexe 1'!$A$7:$B$109,2,FALSE)</f>
        <v>1168.9856499999999</v>
      </c>
    </row>
    <row r="48" spans="1:5" x14ac:dyDescent="0.2">
      <c r="A48" s="5" t="s">
        <v>43</v>
      </c>
      <c r="B48" s="20">
        <f t="shared" si="3"/>
        <v>961.46382499999993</v>
      </c>
      <c r="C48" s="20">
        <f t="shared" si="4"/>
        <v>633.49194999999986</v>
      </c>
      <c r="D48" s="20">
        <f t="shared" si="5"/>
        <v>24.036595624999997</v>
      </c>
      <c r="E48" s="21">
        <f>VLOOKUP(A48,'Annexe 1'!$A$7:$B$109,2,FALSE)</f>
        <v>1278.2097999999999</v>
      </c>
    </row>
    <row r="49" spans="1:5" x14ac:dyDescent="0.2">
      <c r="A49" s="4" t="s">
        <v>44</v>
      </c>
      <c r="B49" s="53">
        <f t="shared" si="3"/>
        <v>961.75157749999994</v>
      </c>
      <c r="C49" s="53">
        <f t="shared" si="4"/>
        <v>634.56074500000022</v>
      </c>
      <c r="D49" s="53">
        <f t="shared" si="5"/>
        <v>24.043789437499999</v>
      </c>
      <c r="E49" s="49">
        <f>VLOOKUP(A49,'Annexe 1'!$A$7:$B$109,2,FALSE)</f>
        <v>1279.0319500000001</v>
      </c>
    </row>
    <row r="50" spans="1:5" x14ac:dyDescent="0.2">
      <c r="A50" s="5" t="s">
        <v>45</v>
      </c>
      <c r="B50" s="20">
        <f t="shared" si="3"/>
        <v>1140.6092949999997</v>
      </c>
      <c r="C50" s="20">
        <f t="shared" si="4"/>
        <v>1298.8894099999998</v>
      </c>
      <c r="D50" s="20">
        <f t="shared" si="5"/>
        <v>28.515232374999993</v>
      </c>
      <c r="E50" s="21">
        <f>VLOOKUP(A50,'Annexe 1'!$A$7:$B$109,2,FALSE)</f>
        <v>1790.0539999999996</v>
      </c>
    </row>
    <row r="51" spans="1:5" x14ac:dyDescent="0.2">
      <c r="A51" s="4" t="s">
        <v>46</v>
      </c>
      <c r="B51" s="53">
        <f t="shared" si="3"/>
        <v>1078.7282974999998</v>
      </c>
      <c r="C51" s="53">
        <f t="shared" si="4"/>
        <v>1069.045705</v>
      </c>
      <c r="D51" s="53">
        <f t="shared" si="5"/>
        <v>26.968207437499995</v>
      </c>
      <c r="E51" s="49">
        <f>VLOOKUP(A51,'Annexe 1'!$A$7:$B$109,2,FALSE)</f>
        <v>1613.2511499999998</v>
      </c>
    </row>
    <row r="52" spans="1:5" x14ac:dyDescent="0.2">
      <c r="A52" s="5" t="s">
        <v>47</v>
      </c>
      <c r="B52" s="20">
        <f t="shared" si="3"/>
        <v>1174.5605375</v>
      </c>
      <c r="C52" s="20">
        <f t="shared" si="4"/>
        <v>1424.994025</v>
      </c>
      <c r="D52" s="20">
        <f t="shared" si="5"/>
        <v>29.364013437499999</v>
      </c>
      <c r="E52" s="21">
        <f>VLOOKUP(A52,'Annexe 1'!$A$7:$B$109,2,FALSE)</f>
        <v>1887.05755</v>
      </c>
    </row>
    <row r="53" spans="1:5" x14ac:dyDescent="0.2">
      <c r="A53" s="4" t="s">
        <v>48</v>
      </c>
      <c r="B53" s="53">
        <f t="shared" si="3"/>
        <v>945.69072499999993</v>
      </c>
      <c r="C53" s="53">
        <f t="shared" si="4"/>
        <v>574.90615000000025</v>
      </c>
      <c r="D53" s="53">
        <f t="shared" si="5"/>
        <v>23.642268124999998</v>
      </c>
      <c r="E53" s="49">
        <f>VLOOKUP(A53,'Annexe 1'!$A$7:$B$109,2,FALSE)</f>
        <v>1233.1438000000001</v>
      </c>
    </row>
    <row r="54" spans="1:5" x14ac:dyDescent="0.2">
      <c r="A54" s="5" t="s">
        <v>49</v>
      </c>
      <c r="B54" s="20">
        <f t="shared" si="3"/>
        <v>961.83683749999989</v>
      </c>
      <c r="C54" s="20">
        <f t="shared" si="4"/>
        <v>634.8774249999999</v>
      </c>
      <c r="D54" s="20">
        <f t="shared" si="5"/>
        <v>24.045920937499996</v>
      </c>
      <c r="E54" s="21">
        <f>VLOOKUP(A54,'Annexe 1'!$A$7:$B$109,2,FALSE)</f>
        <v>1279.2755499999998</v>
      </c>
    </row>
    <row r="55" spans="1:5" x14ac:dyDescent="0.2">
      <c r="A55" s="4" t="s">
        <v>50</v>
      </c>
      <c r="B55" s="53">
        <f t="shared" si="3"/>
        <v>961.75157749999994</v>
      </c>
      <c r="C55" s="53">
        <f t="shared" si="4"/>
        <v>634.56074500000022</v>
      </c>
      <c r="D55" s="53">
        <f t="shared" si="5"/>
        <v>24.043789437499999</v>
      </c>
      <c r="E55" s="49">
        <f>VLOOKUP(A55,'Annexe 1'!$A$7:$B$109,2,FALSE)</f>
        <v>1279.0319500000001</v>
      </c>
    </row>
    <row r="56" spans="1:5" x14ac:dyDescent="0.2">
      <c r="A56" s="5" t="s">
        <v>51</v>
      </c>
      <c r="B56" s="20">
        <f t="shared" si="3"/>
        <v>961.75157749999994</v>
      </c>
      <c r="C56" s="20">
        <f t="shared" si="4"/>
        <v>634.56074500000022</v>
      </c>
      <c r="D56" s="20">
        <f t="shared" si="5"/>
        <v>24.043789437499999</v>
      </c>
      <c r="E56" s="21">
        <f>VLOOKUP(A56,'Annexe 1'!$A$7:$B$109,2,FALSE)</f>
        <v>1279.0319500000001</v>
      </c>
    </row>
    <row r="57" spans="1:5" x14ac:dyDescent="0.2">
      <c r="A57" s="4" t="s">
        <v>52</v>
      </c>
      <c r="B57" s="53">
        <f t="shared" si="3"/>
        <v>957.82606499999986</v>
      </c>
      <c r="C57" s="53">
        <f t="shared" si="4"/>
        <v>619.98026999999979</v>
      </c>
      <c r="D57" s="53">
        <f t="shared" si="5"/>
        <v>23.945651624999996</v>
      </c>
      <c r="E57" s="49">
        <f>VLOOKUP(A57,'Annexe 1'!$A$7:$B$109,2,FALSE)</f>
        <v>1267.8161999999998</v>
      </c>
    </row>
    <row r="58" spans="1:5" x14ac:dyDescent="0.2">
      <c r="A58" s="5" t="s">
        <v>53</v>
      </c>
      <c r="B58" s="20">
        <f t="shared" si="3"/>
        <v>871.34045249999997</v>
      </c>
      <c r="C58" s="20">
        <f t="shared" si="4"/>
        <v>298.74799499999995</v>
      </c>
      <c r="D58" s="20">
        <f t="shared" si="5"/>
        <v>21.7835113125</v>
      </c>
      <c r="E58" s="21">
        <f>VLOOKUP(A58,'Annexe 1'!$A$7:$B$109,2,FALSE)</f>
        <v>1020.7144499999999</v>
      </c>
    </row>
    <row r="59" spans="1:5" x14ac:dyDescent="0.2">
      <c r="A59" s="4" t="s">
        <v>54</v>
      </c>
      <c r="B59" s="53">
        <f t="shared" si="3"/>
        <v>879.65685499999984</v>
      </c>
      <c r="C59" s="53">
        <f t="shared" si="4"/>
        <v>329.63748999999984</v>
      </c>
      <c r="D59" s="53">
        <f t="shared" si="5"/>
        <v>21.991421374999994</v>
      </c>
      <c r="E59" s="49">
        <f>VLOOKUP(A59,'Annexe 1'!$A$7:$B$109,2,FALSE)</f>
        <v>1044.4755999999998</v>
      </c>
    </row>
    <row r="60" spans="1:5" x14ac:dyDescent="0.2">
      <c r="A60" s="5" t="s">
        <v>55</v>
      </c>
      <c r="B60" s="20">
        <f t="shared" si="3"/>
        <v>1110.7789524999998</v>
      </c>
      <c r="C60" s="20">
        <f t="shared" si="4"/>
        <v>1188.090995</v>
      </c>
      <c r="D60" s="20">
        <f t="shared" si="5"/>
        <v>27.769473812499996</v>
      </c>
      <c r="E60" s="21">
        <f>VLOOKUP(A60,'Annexe 1'!$A$7:$B$109,2,FALSE)</f>
        <v>1704.8244499999998</v>
      </c>
    </row>
    <row r="61" spans="1:5" x14ac:dyDescent="0.2">
      <c r="A61" s="4" t="s">
        <v>56</v>
      </c>
      <c r="B61" s="53">
        <f t="shared" si="3"/>
        <v>1041.9989999999998</v>
      </c>
      <c r="C61" s="53">
        <f t="shared" si="4"/>
        <v>932.62260000000015</v>
      </c>
      <c r="D61" s="53">
        <f t="shared" si="5"/>
        <v>26.049974999999996</v>
      </c>
      <c r="E61" s="49">
        <f>VLOOKUP(A61,'Annexe 1'!$A$7:$B$109,2,FALSE)</f>
        <v>1508.3102999999999</v>
      </c>
    </row>
    <row r="62" spans="1:5" x14ac:dyDescent="0.2">
      <c r="A62" s="5" t="s">
        <v>57</v>
      </c>
      <c r="B62" s="20">
        <f t="shared" si="3"/>
        <v>871.34045249999997</v>
      </c>
      <c r="C62" s="20">
        <f t="shared" si="4"/>
        <v>298.74799499999995</v>
      </c>
      <c r="D62" s="20">
        <f t="shared" si="5"/>
        <v>21.7835113125</v>
      </c>
      <c r="E62" s="21">
        <f>VLOOKUP(A62,'Annexe 1'!$A$7:$B$109,2,FALSE)</f>
        <v>1020.7144499999999</v>
      </c>
    </row>
    <row r="63" spans="1:5" x14ac:dyDescent="0.2">
      <c r="A63" s="4" t="s">
        <v>58</v>
      </c>
      <c r="B63" s="53">
        <f t="shared" si="3"/>
        <v>871.34045249999997</v>
      </c>
      <c r="C63" s="53">
        <f t="shared" si="4"/>
        <v>298.74799499999995</v>
      </c>
      <c r="D63" s="53">
        <f t="shared" si="5"/>
        <v>21.7835113125</v>
      </c>
      <c r="E63" s="49">
        <f>VLOOKUP(A63,'Annexe 1'!$A$7:$B$109,2,FALSE)</f>
        <v>1020.7144499999999</v>
      </c>
    </row>
    <row r="64" spans="1:5" x14ac:dyDescent="0.2">
      <c r="A64" s="5" t="s">
        <v>59</v>
      </c>
      <c r="B64" s="20">
        <f t="shared" si="3"/>
        <v>1439.1827099999998</v>
      </c>
      <c r="C64" s="20">
        <f t="shared" si="4"/>
        <v>2407.8763800000002</v>
      </c>
      <c r="D64" s="20">
        <f t="shared" si="5"/>
        <v>35.979567749999994</v>
      </c>
      <c r="E64" s="21">
        <f>VLOOKUP(A64,'Annexe 1'!$A$7:$B$109,2,FALSE)</f>
        <v>2643.1208999999999</v>
      </c>
    </row>
    <row r="65" spans="1:5" x14ac:dyDescent="0.2">
      <c r="A65" s="4" t="s">
        <v>60</v>
      </c>
      <c r="B65" s="53">
        <f t="shared" si="3"/>
        <v>1464.3805924999997</v>
      </c>
      <c r="C65" s="53">
        <f t="shared" si="4"/>
        <v>2501.4685149999996</v>
      </c>
      <c r="D65" s="53">
        <f t="shared" si="5"/>
        <v>36.609514812499995</v>
      </c>
      <c r="E65" s="49">
        <f>VLOOKUP(A65,'Annexe 1'!$A$7:$B$109,2,FALSE)</f>
        <v>2715.1148499999995</v>
      </c>
    </row>
    <row r="66" spans="1:5" x14ac:dyDescent="0.2">
      <c r="A66" s="39" t="s">
        <v>61</v>
      </c>
      <c r="B66" s="20">
        <f t="shared" si="3"/>
        <v>1451.6129074999999</v>
      </c>
      <c r="C66" s="20">
        <f t="shared" si="4"/>
        <v>2454.045685</v>
      </c>
      <c r="D66" s="20">
        <f t="shared" si="5"/>
        <v>36.290322687499994</v>
      </c>
      <c r="E66" s="21">
        <f>VLOOKUP(A66,'Annexe 1'!$A$7:$B$109,2,FALSE)</f>
        <v>2678.6357499999999</v>
      </c>
    </row>
    <row r="67" spans="1:5" x14ac:dyDescent="0.2">
      <c r="A67" s="4" t="s">
        <v>62</v>
      </c>
      <c r="B67" s="53">
        <f t="shared" ref="B67:B98" si="6">$H$7+($H$8*(E67-$H$7))</f>
        <v>864.51254749999987</v>
      </c>
      <c r="C67" s="53">
        <f t="shared" ref="C67:C98" si="7">2*(E67-B67)</f>
        <v>273.38720499999999</v>
      </c>
      <c r="D67" s="53">
        <f t="shared" si="5"/>
        <v>21.612813687499997</v>
      </c>
      <c r="E67" s="49">
        <f>VLOOKUP(A67,'Annexe 1'!$A$7:$B$109,2,FALSE)</f>
        <v>1001.2061499999999</v>
      </c>
    </row>
    <row r="68" spans="1:5" x14ac:dyDescent="0.2">
      <c r="A68" s="5" t="s">
        <v>63</v>
      </c>
      <c r="B68" s="20">
        <f t="shared" si="6"/>
        <v>852.20668749999993</v>
      </c>
      <c r="C68" s="20">
        <f t="shared" si="7"/>
        <v>227.67972499999996</v>
      </c>
      <c r="D68" s="20">
        <f t="shared" si="5"/>
        <v>21.305167187499997</v>
      </c>
      <c r="E68" s="21">
        <f>VLOOKUP(A68,'Annexe 1'!$A$7:$B$109,2,FALSE)</f>
        <v>966.04654999999991</v>
      </c>
    </row>
    <row r="69" spans="1:5" x14ac:dyDescent="0.2">
      <c r="A69" s="4" t="s">
        <v>64</v>
      </c>
      <c r="B69" s="53">
        <f t="shared" si="6"/>
        <v>1001.4258974999999</v>
      </c>
      <c r="C69" s="53">
        <f t="shared" si="7"/>
        <v>781.92250499999977</v>
      </c>
      <c r="D69" s="53">
        <f t="shared" si="5"/>
        <v>25.035647437499996</v>
      </c>
      <c r="E69" s="49">
        <f>VLOOKUP(A69,'Annexe 1'!$A$7:$B$109,2,FALSE)</f>
        <v>1392.3871499999998</v>
      </c>
    </row>
    <row r="70" spans="1:5" x14ac:dyDescent="0.2">
      <c r="A70" s="5" t="s">
        <v>65</v>
      </c>
      <c r="B70" s="20">
        <f t="shared" si="6"/>
        <v>1174.5605375</v>
      </c>
      <c r="C70" s="20">
        <f t="shared" si="7"/>
        <v>1424.994025</v>
      </c>
      <c r="D70" s="20">
        <f t="shared" si="5"/>
        <v>29.364013437499999</v>
      </c>
      <c r="E70" s="21">
        <f>VLOOKUP(A70,'Annexe 1'!$A$7:$B$109,2,FALSE)</f>
        <v>1887.05755</v>
      </c>
    </row>
    <row r="71" spans="1:5" x14ac:dyDescent="0.2">
      <c r="A71" s="4" t="s">
        <v>66</v>
      </c>
      <c r="B71" s="53">
        <f t="shared" si="6"/>
        <v>818.53964499999995</v>
      </c>
      <c r="C71" s="53">
        <f t="shared" si="7"/>
        <v>102.63070999999991</v>
      </c>
      <c r="D71" s="53">
        <f t="shared" si="5"/>
        <v>20.463491124999997</v>
      </c>
      <c r="E71" s="49">
        <f>VLOOKUP(A71,'Annexe 1'!$A$7:$B$109,2,FALSE)</f>
        <v>869.8549999999999</v>
      </c>
    </row>
    <row r="72" spans="1:5" x14ac:dyDescent="0.2">
      <c r="A72" s="5" t="s">
        <v>67</v>
      </c>
      <c r="B72" s="20">
        <f t="shared" si="6"/>
        <v>957.82606499999986</v>
      </c>
      <c r="C72" s="20">
        <f t="shared" si="7"/>
        <v>619.98026999999979</v>
      </c>
      <c r="D72" s="20">
        <f t="shared" ref="D72:D103" si="8">B72/40</f>
        <v>23.945651624999996</v>
      </c>
      <c r="E72" s="21">
        <f>VLOOKUP(A72,'Annexe 1'!$A$7:$B$109,2,FALSE)</f>
        <v>1267.8161999999998</v>
      </c>
    </row>
    <row r="73" spans="1:5" x14ac:dyDescent="0.2">
      <c r="A73" s="4" t="s">
        <v>68</v>
      </c>
      <c r="B73" s="53">
        <f t="shared" si="6"/>
        <v>957.82606499999986</v>
      </c>
      <c r="C73" s="53">
        <f t="shared" si="7"/>
        <v>619.98026999999979</v>
      </c>
      <c r="D73" s="53">
        <f t="shared" si="8"/>
        <v>23.945651624999996</v>
      </c>
      <c r="E73" s="49">
        <f>VLOOKUP(A73,'Annexe 1'!$A$7:$B$109,2,FALSE)</f>
        <v>1267.8161999999998</v>
      </c>
    </row>
    <row r="74" spans="1:5" x14ac:dyDescent="0.2">
      <c r="A74" s="5" t="s">
        <v>69</v>
      </c>
      <c r="B74" s="20">
        <f t="shared" si="6"/>
        <v>864.51254749999987</v>
      </c>
      <c r="C74" s="20">
        <f t="shared" si="7"/>
        <v>273.38720499999999</v>
      </c>
      <c r="D74" s="20">
        <f t="shared" si="8"/>
        <v>21.612813687499997</v>
      </c>
      <c r="E74" s="21">
        <f>VLOOKUP(A74,'Annexe 1'!$A$7:$B$109,2,FALSE)</f>
        <v>1001.2061499999999</v>
      </c>
    </row>
    <row r="75" spans="1:5" x14ac:dyDescent="0.2">
      <c r="A75" s="4" t="s">
        <v>70</v>
      </c>
      <c r="B75" s="53">
        <f t="shared" si="6"/>
        <v>852.20668749999993</v>
      </c>
      <c r="C75" s="53">
        <f t="shared" si="7"/>
        <v>227.67972499999996</v>
      </c>
      <c r="D75" s="53">
        <f t="shared" si="8"/>
        <v>21.305167187499997</v>
      </c>
      <c r="E75" s="49">
        <f>VLOOKUP(A75,'Annexe 1'!$A$7:$B$109,2,FALSE)</f>
        <v>966.04654999999991</v>
      </c>
    </row>
    <row r="76" spans="1:5" x14ac:dyDescent="0.2">
      <c r="A76" s="5" t="s">
        <v>71</v>
      </c>
      <c r="B76" s="20">
        <f t="shared" si="6"/>
        <v>863.44679749999989</v>
      </c>
      <c r="C76" s="20">
        <f t="shared" si="7"/>
        <v>269.42870500000004</v>
      </c>
      <c r="D76" s="20">
        <f t="shared" si="8"/>
        <v>21.586169937499996</v>
      </c>
      <c r="E76" s="21">
        <f>VLOOKUP(A76,'Annexe 1'!$A$7:$B$109,2,FALSE)</f>
        <v>998.16114999999991</v>
      </c>
    </row>
    <row r="77" spans="1:5" x14ac:dyDescent="0.2">
      <c r="A77" s="4" t="s">
        <v>72</v>
      </c>
      <c r="B77" s="53">
        <f t="shared" si="6"/>
        <v>926.43972749999989</v>
      </c>
      <c r="C77" s="53">
        <f t="shared" si="7"/>
        <v>503.40244500000017</v>
      </c>
      <c r="D77" s="53">
        <f t="shared" si="8"/>
        <v>23.160993187499997</v>
      </c>
      <c r="E77" s="49">
        <f>VLOOKUP(A77,'Annexe 1'!$A$7:$B$109,2,FALSE)</f>
        <v>1178.14095</v>
      </c>
    </row>
    <row r="78" spans="1:5" x14ac:dyDescent="0.2">
      <c r="A78" s="5" t="s">
        <v>73</v>
      </c>
      <c r="B78" s="20">
        <f t="shared" si="6"/>
        <v>880.48813999999993</v>
      </c>
      <c r="C78" s="20">
        <f t="shared" si="7"/>
        <v>332.72512000000006</v>
      </c>
      <c r="D78" s="20">
        <f t="shared" si="8"/>
        <v>22.012203499999998</v>
      </c>
      <c r="E78" s="21">
        <f>VLOOKUP(A78,'Annexe 1'!$A$7:$B$109,2,FALSE)</f>
        <v>1046.8507</v>
      </c>
    </row>
    <row r="79" spans="1:5" x14ac:dyDescent="0.2">
      <c r="A79" s="4" t="s">
        <v>74</v>
      </c>
      <c r="B79" s="53">
        <f t="shared" si="6"/>
        <v>926.43972749999989</v>
      </c>
      <c r="C79" s="53">
        <f t="shared" si="7"/>
        <v>503.40244500000017</v>
      </c>
      <c r="D79" s="53">
        <f t="shared" si="8"/>
        <v>23.160993187499997</v>
      </c>
      <c r="E79" s="49">
        <f>VLOOKUP(A79,'Annexe 1'!$A$7:$B$109,2,FALSE)</f>
        <v>1178.14095</v>
      </c>
    </row>
    <row r="80" spans="1:5" x14ac:dyDescent="0.2">
      <c r="A80" s="5" t="s">
        <v>75</v>
      </c>
      <c r="B80" s="20">
        <f t="shared" si="6"/>
        <v>899.9522874999999</v>
      </c>
      <c r="C80" s="20">
        <f t="shared" si="7"/>
        <v>405.02052500000013</v>
      </c>
      <c r="D80" s="20">
        <f t="shared" si="8"/>
        <v>22.498807187499999</v>
      </c>
      <c r="E80" s="21">
        <f>VLOOKUP(A80,'Annexe 1'!$A$7:$B$109,2,FALSE)</f>
        <v>1102.46255</v>
      </c>
    </row>
    <row r="81" spans="1:5" x14ac:dyDescent="0.2">
      <c r="A81" s="4" t="s">
        <v>76</v>
      </c>
      <c r="B81" s="53">
        <f t="shared" si="6"/>
        <v>1237.69912</v>
      </c>
      <c r="C81" s="53">
        <f t="shared" si="7"/>
        <v>1659.5087600000002</v>
      </c>
      <c r="D81" s="53">
        <f t="shared" si="8"/>
        <v>30.942478000000001</v>
      </c>
      <c r="E81" s="49">
        <f>VLOOKUP(A81,'Annexe 1'!$A$7:$B$109,2,FALSE)</f>
        <v>2067.4535000000001</v>
      </c>
    </row>
    <row r="82" spans="1:5" x14ac:dyDescent="0.2">
      <c r="A82" s="5" t="s">
        <v>77</v>
      </c>
      <c r="B82" s="20">
        <f t="shared" si="6"/>
        <v>957.82606499999986</v>
      </c>
      <c r="C82" s="20">
        <f t="shared" si="7"/>
        <v>619.98026999999979</v>
      </c>
      <c r="D82" s="20">
        <f t="shared" si="8"/>
        <v>23.945651624999996</v>
      </c>
      <c r="E82" s="21">
        <f>VLOOKUP(A82,'Annexe 1'!$A$7:$B$109,2,FALSE)</f>
        <v>1267.8161999999998</v>
      </c>
    </row>
    <row r="83" spans="1:5" x14ac:dyDescent="0.2">
      <c r="A83" s="4" t="s">
        <v>78</v>
      </c>
      <c r="B83" s="53">
        <f t="shared" si="6"/>
        <v>880.82917999999984</v>
      </c>
      <c r="C83" s="53">
        <f t="shared" si="7"/>
        <v>333.99183999999991</v>
      </c>
      <c r="D83" s="53">
        <f t="shared" si="8"/>
        <v>22.020729499999995</v>
      </c>
      <c r="E83" s="49">
        <f>VLOOKUP(A83,'Annexe 1'!$A$7:$B$109,2,FALSE)</f>
        <v>1047.8250999999998</v>
      </c>
    </row>
    <row r="84" spans="1:5" x14ac:dyDescent="0.2">
      <c r="A84" s="5" t="s">
        <v>79</v>
      </c>
      <c r="B84" s="20">
        <f t="shared" si="6"/>
        <v>899.9522874999999</v>
      </c>
      <c r="C84" s="20">
        <f t="shared" si="7"/>
        <v>405.02052500000013</v>
      </c>
      <c r="D84" s="20">
        <f t="shared" si="8"/>
        <v>22.498807187499999</v>
      </c>
      <c r="E84" s="21">
        <f>VLOOKUP(A84,'Annexe 1'!$A$7:$B$109,2,FALSE)</f>
        <v>1102.46255</v>
      </c>
    </row>
    <row r="85" spans="1:5" x14ac:dyDescent="0.2">
      <c r="A85" s="4" t="s">
        <v>80</v>
      </c>
      <c r="B85" s="53">
        <f t="shared" si="6"/>
        <v>899.9522874999999</v>
      </c>
      <c r="C85" s="53">
        <f t="shared" si="7"/>
        <v>405.02052500000013</v>
      </c>
      <c r="D85" s="53">
        <f t="shared" si="8"/>
        <v>22.498807187499999</v>
      </c>
      <c r="E85" s="49">
        <f>VLOOKUP(A85,'Annexe 1'!$A$7:$B$109,2,FALSE)</f>
        <v>1102.46255</v>
      </c>
    </row>
    <row r="86" spans="1:5" x14ac:dyDescent="0.2">
      <c r="A86" s="5" t="s">
        <v>81</v>
      </c>
      <c r="B86" s="20">
        <f t="shared" si="6"/>
        <v>944.50774249999995</v>
      </c>
      <c r="C86" s="20">
        <f t="shared" si="7"/>
        <v>570.51221499999974</v>
      </c>
      <c r="D86" s="20">
        <f t="shared" si="8"/>
        <v>23.612693562499999</v>
      </c>
      <c r="E86" s="21">
        <f>VLOOKUP(A86,'Annexe 1'!$A$7:$B$109,2,FALSE)</f>
        <v>1229.7638499999998</v>
      </c>
    </row>
    <row r="87" spans="1:5" x14ac:dyDescent="0.2">
      <c r="A87" s="4" t="s">
        <v>83</v>
      </c>
      <c r="B87" s="53">
        <f t="shared" si="6"/>
        <v>873.67089249999992</v>
      </c>
      <c r="C87" s="53">
        <f t="shared" si="7"/>
        <v>307.4039150000001</v>
      </c>
      <c r="D87" s="53">
        <f t="shared" si="8"/>
        <v>21.841772312499998</v>
      </c>
      <c r="E87" s="49">
        <f>VLOOKUP(A87,'Annexe 1'!$A$7:$B$109,2,FALSE)</f>
        <v>1027.37285</v>
      </c>
    </row>
    <row r="88" spans="1:5" x14ac:dyDescent="0.2">
      <c r="A88" s="5" t="s">
        <v>84</v>
      </c>
      <c r="B88" s="20">
        <f t="shared" si="6"/>
        <v>957.82606499999986</v>
      </c>
      <c r="C88" s="20">
        <f t="shared" si="7"/>
        <v>619.98026999999979</v>
      </c>
      <c r="D88" s="20">
        <f t="shared" si="8"/>
        <v>23.945651624999996</v>
      </c>
      <c r="E88" s="21">
        <f>VLOOKUP(A88,'Annexe 1'!$A$7:$B$109,2,FALSE)</f>
        <v>1267.8161999999998</v>
      </c>
    </row>
    <row r="89" spans="1:5" x14ac:dyDescent="0.2">
      <c r="A89" s="4" t="s">
        <v>85</v>
      </c>
      <c r="B89" s="53">
        <f t="shared" si="6"/>
        <v>1016.86151</v>
      </c>
      <c r="C89" s="53">
        <f t="shared" si="7"/>
        <v>839.25477999999976</v>
      </c>
      <c r="D89" s="53">
        <f t="shared" si="8"/>
        <v>25.421537749999999</v>
      </c>
      <c r="E89" s="49">
        <f>VLOOKUP(A89,'Annexe 1'!$A$7:$B$109,2,FALSE)</f>
        <v>1436.4888999999998</v>
      </c>
    </row>
    <row r="90" spans="1:5" x14ac:dyDescent="0.2">
      <c r="A90" s="5" t="s">
        <v>86</v>
      </c>
      <c r="B90" s="20">
        <f t="shared" si="6"/>
        <v>873.67089249999992</v>
      </c>
      <c r="C90" s="20">
        <f t="shared" si="7"/>
        <v>307.4039150000001</v>
      </c>
      <c r="D90" s="20">
        <f t="shared" si="8"/>
        <v>21.841772312499998</v>
      </c>
      <c r="E90" s="21">
        <f>VLOOKUP(A90,'Annexe 1'!$A$7:$B$109,2,FALSE)</f>
        <v>1027.37285</v>
      </c>
    </row>
    <row r="91" spans="1:5" x14ac:dyDescent="0.2">
      <c r="A91" s="4" t="s">
        <v>87</v>
      </c>
      <c r="B91" s="53">
        <f t="shared" si="6"/>
        <v>873.67089249999992</v>
      </c>
      <c r="C91" s="53">
        <f t="shared" si="7"/>
        <v>307.4039150000001</v>
      </c>
      <c r="D91" s="53">
        <f t="shared" si="8"/>
        <v>21.841772312499998</v>
      </c>
      <c r="E91" s="49">
        <f>VLOOKUP(A91,'Annexe 1'!$A$7:$B$109,2,FALSE)</f>
        <v>1027.37285</v>
      </c>
    </row>
    <row r="92" spans="1:5" x14ac:dyDescent="0.2">
      <c r="A92" s="5" t="s">
        <v>88</v>
      </c>
      <c r="B92" s="20">
        <f t="shared" si="6"/>
        <v>957.82606499999986</v>
      </c>
      <c r="C92" s="20">
        <f t="shared" si="7"/>
        <v>619.98026999999979</v>
      </c>
      <c r="D92" s="20">
        <f t="shared" si="8"/>
        <v>23.945651624999996</v>
      </c>
      <c r="E92" s="21">
        <f>VLOOKUP(A92,'Annexe 1'!$A$7:$B$109,2,FALSE)</f>
        <v>1267.8161999999998</v>
      </c>
    </row>
    <row r="93" spans="1:5" x14ac:dyDescent="0.2">
      <c r="A93" s="4" t="s">
        <v>89</v>
      </c>
      <c r="B93" s="53">
        <f t="shared" si="6"/>
        <v>936.85565749999989</v>
      </c>
      <c r="C93" s="53">
        <f t="shared" si="7"/>
        <v>542.09018499999979</v>
      </c>
      <c r="D93" s="53">
        <f t="shared" si="8"/>
        <v>23.421391437499999</v>
      </c>
      <c r="E93" s="49">
        <f>VLOOKUP(A93,'Annexe 1'!$A$7:$B$109,2,FALSE)</f>
        <v>1207.9007499999998</v>
      </c>
    </row>
    <row r="94" spans="1:5" x14ac:dyDescent="0.2">
      <c r="A94" s="5" t="s">
        <v>90</v>
      </c>
      <c r="B94" s="20">
        <f t="shared" si="6"/>
        <v>834.95929999999998</v>
      </c>
      <c r="C94" s="20">
        <f t="shared" si="7"/>
        <v>163.61799999999994</v>
      </c>
      <c r="D94" s="20">
        <f t="shared" si="8"/>
        <v>20.8739825</v>
      </c>
      <c r="E94" s="21">
        <f>VLOOKUP(A94,'Annexe 1'!$A$7:$B$109,2,FALSE)</f>
        <v>916.76829999999995</v>
      </c>
    </row>
    <row r="95" spans="1:5" x14ac:dyDescent="0.2">
      <c r="A95" s="4" t="s">
        <v>91</v>
      </c>
      <c r="B95" s="53">
        <f t="shared" si="6"/>
        <v>899.9522874999999</v>
      </c>
      <c r="C95" s="53">
        <f t="shared" si="7"/>
        <v>405.02052500000013</v>
      </c>
      <c r="D95" s="53">
        <f t="shared" si="8"/>
        <v>22.498807187499999</v>
      </c>
      <c r="E95" s="49">
        <f>VLOOKUP(A95,'Annexe 1'!$A$7:$B$109,2,FALSE)</f>
        <v>1102.46255</v>
      </c>
    </row>
    <row r="96" spans="1:5" x14ac:dyDescent="0.2">
      <c r="A96" s="5" t="s">
        <v>92</v>
      </c>
      <c r="B96" s="20">
        <f t="shared" si="6"/>
        <v>924.88017999999988</v>
      </c>
      <c r="C96" s="20">
        <f t="shared" si="7"/>
        <v>497.60983999999962</v>
      </c>
      <c r="D96" s="20">
        <f t="shared" si="8"/>
        <v>23.122004499999996</v>
      </c>
      <c r="E96" s="21">
        <f>VLOOKUP(A96,'Annexe 1'!$A$7:$B$109,2,FALSE)</f>
        <v>1173.6850999999997</v>
      </c>
    </row>
    <row r="97" spans="1:5" x14ac:dyDescent="0.2">
      <c r="A97" s="4" t="s">
        <v>93</v>
      </c>
      <c r="B97" s="53">
        <f t="shared" si="6"/>
        <v>894.975235</v>
      </c>
      <c r="C97" s="53">
        <f t="shared" si="7"/>
        <v>386.53433000000018</v>
      </c>
      <c r="D97" s="53">
        <f t="shared" si="8"/>
        <v>22.374380875</v>
      </c>
      <c r="E97" s="49">
        <f>VLOOKUP(A97,'Annexe 1'!$A$7:$B$109,2,FALSE)</f>
        <v>1088.2424000000001</v>
      </c>
    </row>
    <row r="98" spans="1:5" x14ac:dyDescent="0.2">
      <c r="A98" s="5" t="s">
        <v>94</v>
      </c>
      <c r="B98" s="20">
        <f t="shared" si="6"/>
        <v>924.88017999999988</v>
      </c>
      <c r="C98" s="20">
        <f t="shared" si="7"/>
        <v>497.60983999999962</v>
      </c>
      <c r="D98" s="20">
        <f t="shared" si="8"/>
        <v>23.122004499999996</v>
      </c>
      <c r="E98" s="21">
        <f>VLOOKUP(A98,'Annexe 1'!$A$7:$B$109,2,FALSE)</f>
        <v>1173.6850999999997</v>
      </c>
    </row>
    <row r="99" spans="1:5" x14ac:dyDescent="0.2">
      <c r="A99" s="4" t="s">
        <v>95</v>
      </c>
      <c r="B99" s="53">
        <f t="shared" ref="B99:B107" si="9">$H$7+($H$8*(E99-$H$7))</f>
        <v>891.2948449999999</v>
      </c>
      <c r="C99" s="53">
        <f t="shared" ref="C99:C107" si="10">2*(E99-B99)</f>
        <v>372.86430999999993</v>
      </c>
      <c r="D99" s="53">
        <f t="shared" si="8"/>
        <v>22.282371124999997</v>
      </c>
      <c r="E99" s="49">
        <f>VLOOKUP(A99,'Annexe 1'!$A$7:$B$109,2,FALSE)</f>
        <v>1077.7269999999999</v>
      </c>
    </row>
    <row r="100" spans="1:5" x14ac:dyDescent="0.2">
      <c r="A100" s="5" t="s">
        <v>96</v>
      </c>
      <c r="B100" s="20">
        <f t="shared" si="9"/>
        <v>873.42576999999994</v>
      </c>
      <c r="C100" s="20">
        <f t="shared" si="10"/>
        <v>306.49345999999991</v>
      </c>
      <c r="D100" s="20">
        <f t="shared" si="8"/>
        <v>21.835644249999998</v>
      </c>
      <c r="E100" s="21">
        <f>VLOOKUP(A100,'Annexe 1'!$A$7:$B$109,2,FALSE)</f>
        <v>1026.6724999999999</v>
      </c>
    </row>
    <row r="101" spans="1:5" x14ac:dyDescent="0.2">
      <c r="A101" s="4" t="s">
        <v>97</v>
      </c>
      <c r="B101" s="53">
        <f t="shared" si="9"/>
        <v>891.2948449999999</v>
      </c>
      <c r="C101" s="53">
        <f t="shared" si="10"/>
        <v>372.86430999999993</v>
      </c>
      <c r="D101" s="53">
        <f t="shared" si="8"/>
        <v>22.282371124999997</v>
      </c>
      <c r="E101" s="49">
        <f>VLOOKUP(A101,'Annexe 1'!$A$7:$B$109,2,FALSE)</f>
        <v>1077.7269999999999</v>
      </c>
    </row>
    <row r="102" spans="1:5" x14ac:dyDescent="0.2">
      <c r="A102" s="5" t="s">
        <v>98</v>
      </c>
      <c r="B102" s="20">
        <f t="shared" si="9"/>
        <v>873.42576999999994</v>
      </c>
      <c r="C102" s="20">
        <f t="shared" si="10"/>
        <v>306.49345999999991</v>
      </c>
      <c r="D102" s="20">
        <f t="shared" si="8"/>
        <v>21.835644249999998</v>
      </c>
      <c r="E102" s="21">
        <f>VLOOKUP(A102,'Annexe 1'!$A$7:$B$109,2,FALSE)</f>
        <v>1026.6724999999999</v>
      </c>
    </row>
    <row r="103" spans="1:5" x14ac:dyDescent="0.2">
      <c r="A103" s="4" t="s">
        <v>99</v>
      </c>
      <c r="B103" s="53">
        <f t="shared" si="9"/>
        <v>899.9522874999999</v>
      </c>
      <c r="C103" s="53">
        <f t="shared" si="10"/>
        <v>405.02052500000013</v>
      </c>
      <c r="D103" s="53">
        <f t="shared" si="8"/>
        <v>22.498807187499999</v>
      </c>
      <c r="E103" s="49">
        <f>VLOOKUP(A103,'Annexe 1'!$A$7:$B$109,2,FALSE)</f>
        <v>1102.46255</v>
      </c>
    </row>
    <row r="104" spans="1:5" x14ac:dyDescent="0.2">
      <c r="A104" s="5" t="s">
        <v>100</v>
      </c>
      <c r="B104" s="20">
        <f t="shared" si="9"/>
        <v>1174.5605375</v>
      </c>
      <c r="C104" s="20">
        <f t="shared" si="10"/>
        <v>1424.994025</v>
      </c>
      <c r="D104" s="20">
        <f t="shared" ref="D104:D109" si="11">B104/40</f>
        <v>29.364013437499999</v>
      </c>
      <c r="E104" s="21">
        <f>VLOOKUP(A104,'Annexe 1'!$A$7:$B$109,2,FALSE)</f>
        <v>1887.05755</v>
      </c>
    </row>
    <row r="105" spans="1:5" x14ac:dyDescent="0.2">
      <c r="A105" s="4" t="s">
        <v>101</v>
      </c>
      <c r="B105" s="53">
        <f t="shared" si="9"/>
        <v>818.53964499999995</v>
      </c>
      <c r="C105" s="53">
        <f t="shared" si="10"/>
        <v>102.63070999999991</v>
      </c>
      <c r="D105" s="53">
        <f t="shared" si="11"/>
        <v>20.463491124999997</v>
      </c>
      <c r="E105" s="49">
        <f>VLOOKUP(A105,'Annexe 1'!$A$7:$B$109,2,FALSE)</f>
        <v>869.8549999999999</v>
      </c>
    </row>
    <row r="106" spans="1:5" x14ac:dyDescent="0.2">
      <c r="A106" s="5" t="s">
        <v>102</v>
      </c>
      <c r="B106" s="20">
        <f t="shared" si="9"/>
        <v>976.63655249999988</v>
      </c>
      <c r="C106" s="20">
        <f t="shared" si="10"/>
        <v>689.84779500000013</v>
      </c>
      <c r="D106" s="20">
        <f t="shared" si="11"/>
        <v>24.415913812499998</v>
      </c>
      <c r="E106" s="21">
        <f>VLOOKUP(A106,'Annexe 1'!$A$7:$B$109,2,FALSE)</f>
        <v>1321.5604499999999</v>
      </c>
    </row>
    <row r="107" spans="1:5" x14ac:dyDescent="0.2">
      <c r="A107" s="4" t="s">
        <v>103</v>
      </c>
      <c r="B107" s="53">
        <f t="shared" si="9"/>
        <v>1464.3805924999997</v>
      </c>
      <c r="C107" s="53">
        <f t="shared" si="10"/>
        <v>2501.4685149999996</v>
      </c>
      <c r="D107" s="53">
        <f t="shared" si="11"/>
        <v>36.609514812499995</v>
      </c>
      <c r="E107" s="49">
        <f>VLOOKUP(A107,'Annexe 1'!$A$7:$B$109,2,FALSE)</f>
        <v>2715.1148499999995</v>
      </c>
    </row>
    <row r="108" spans="1:5" x14ac:dyDescent="0.2">
      <c r="A108" s="5" t="s">
        <v>104</v>
      </c>
      <c r="B108" s="20">
        <f>E108</f>
        <v>491.73704999999995</v>
      </c>
      <c r="C108" s="20" t="s">
        <v>118</v>
      </c>
      <c r="D108" s="20">
        <f t="shared" si="11"/>
        <v>12.29342625</v>
      </c>
      <c r="E108" s="21">
        <f>VLOOKUP(A108,'Annexe 1'!$A$7:$B$109,2,FALSE)</f>
        <v>491.73704999999995</v>
      </c>
    </row>
    <row r="109" spans="1:5" ht="17" thickBot="1" x14ac:dyDescent="0.25">
      <c r="A109" s="7" t="s">
        <v>105</v>
      </c>
      <c r="B109" s="54">
        <f>$H$7+($H$8*(E109-$H$7))</f>
        <v>871.34045249999997</v>
      </c>
      <c r="C109" s="54">
        <f>2*(E109-B109)</f>
        <v>298.74799499999995</v>
      </c>
      <c r="D109" s="54">
        <f t="shared" si="11"/>
        <v>21.7835113125</v>
      </c>
      <c r="E109" s="50">
        <f>VLOOKUP(A109,'Annexe 1'!$A$7:$B$109,2,FALSE)</f>
        <v>1020.7144499999999</v>
      </c>
    </row>
    <row r="110" spans="1:5" x14ac:dyDescent="0.2">
      <c r="A110" s="1"/>
      <c r="B110" s="1"/>
      <c r="C110" s="1"/>
      <c r="D110" s="1"/>
      <c r="E110" s="1"/>
    </row>
    <row r="111" spans="1:5" x14ac:dyDescent="0.2">
      <c r="A111" s="8" t="s">
        <v>106</v>
      </c>
      <c r="B111" s="12">
        <v>17.87</v>
      </c>
      <c r="C111" s="9"/>
      <c r="D111" s="1"/>
      <c r="E111" s="1"/>
    </row>
    <row r="112" spans="1:5" x14ac:dyDescent="0.2">
      <c r="A112" s="8" t="s">
        <v>107</v>
      </c>
      <c r="B112" s="12">
        <v>7.26</v>
      </c>
      <c r="C112" s="9"/>
      <c r="D112" s="1"/>
      <c r="E112" s="1"/>
    </row>
    <row r="113" spans="1:5" x14ac:dyDescent="0.2">
      <c r="A113" s="8"/>
      <c r="B113" s="8"/>
      <c r="C113" s="9"/>
      <c r="D113" s="1"/>
      <c r="E113" s="1"/>
    </row>
    <row r="114" spans="1:5" ht="67" customHeight="1" x14ac:dyDescent="0.2">
      <c r="A114" s="200" t="s">
        <v>119</v>
      </c>
      <c r="B114" s="200"/>
      <c r="C114" s="200"/>
      <c r="D114" s="200"/>
      <c r="E114" s="200"/>
    </row>
    <row r="116" spans="1:5" ht="31" customHeight="1" x14ac:dyDescent="0.2">
      <c r="A116" s="211" t="s">
        <v>236</v>
      </c>
      <c r="B116" s="211"/>
      <c r="C116" s="211"/>
      <c r="D116" s="211"/>
      <c r="E116" s="211"/>
    </row>
  </sheetData>
  <autoFilter ref="A6:E109" xr:uid="{60B5C926-9F4F-1C4F-9F78-0FF84BCC2E4B}"/>
  <mergeCells count="3">
    <mergeCell ref="A1:E1"/>
    <mergeCell ref="A114:E114"/>
    <mergeCell ref="A116:E116"/>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6206-446F-C44E-845F-F5C88D43523A}">
  <sheetPr>
    <tabColor theme="7"/>
  </sheetPr>
  <dimension ref="A1:J99"/>
  <sheetViews>
    <sheetView topLeftCell="A65" zoomScaleNormal="100" workbookViewId="0">
      <selection activeCell="D59" sqref="D59"/>
    </sheetView>
  </sheetViews>
  <sheetFormatPr baseColWidth="10" defaultRowHeight="16" x14ac:dyDescent="0.2"/>
  <cols>
    <col min="1" max="1" width="42.83203125" style="40" customWidth="1"/>
    <col min="2" max="7" width="16" style="40" customWidth="1"/>
    <col min="8" max="16384" width="10.83203125" style="40"/>
  </cols>
  <sheetData>
    <row r="1" spans="1:10" ht="50" customHeight="1" x14ac:dyDescent="0.2">
      <c r="A1" s="217" t="s">
        <v>230</v>
      </c>
      <c r="B1" s="217"/>
      <c r="C1" s="217"/>
      <c r="D1" s="217"/>
      <c r="E1" s="217"/>
      <c r="F1" s="217"/>
      <c r="G1" s="217"/>
    </row>
    <row r="2" spans="1:10" ht="16" customHeight="1" x14ac:dyDescent="0.2">
      <c r="A2" s="2"/>
      <c r="B2" s="42"/>
      <c r="C2" s="42"/>
      <c r="D2" s="42"/>
      <c r="E2" s="42"/>
      <c r="F2" s="42"/>
      <c r="G2" s="42"/>
    </row>
    <row r="3" spans="1:10" x14ac:dyDescent="0.2">
      <c r="A3" s="132" t="s">
        <v>231</v>
      </c>
      <c r="B3" s="11"/>
      <c r="C3" s="11"/>
      <c r="D3" s="11"/>
      <c r="E3" s="66"/>
      <c r="F3" s="66"/>
      <c r="G3" s="66"/>
    </row>
    <row r="4" spans="1:10" ht="32" customHeight="1" x14ac:dyDescent="0.2">
      <c r="A4" s="216" t="s">
        <v>117</v>
      </c>
      <c r="B4" s="216"/>
      <c r="C4" s="216"/>
      <c r="D4" s="216"/>
      <c r="E4" s="216"/>
      <c r="F4" s="216"/>
      <c r="G4" s="216"/>
    </row>
    <row r="5" spans="1:10" ht="17" thickBot="1" x14ac:dyDescent="0.25">
      <c r="A5" s="67"/>
      <c r="B5" s="11"/>
      <c r="C5" s="11"/>
      <c r="D5" s="11"/>
      <c r="E5" s="66"/>
      <c r="F5" s="66"/>
      <c r="G5" s="66"/>
    </row>
    <row r="6" spans="1:10" ht="30" customHeight="1" x14ac:dyDescent="0.2">
      <c r="A6" s="212" t="s">
        <v>113</v>
      </c>
      <c r="B6" s="213"/>
      <c r="C6" s="213"/>
      <c r="D6" s="213"/>
      <c r="E6" s="213"/>
      <c r="F6" s="213"/>
      <c r="G6" s="218"/>
    </row>
    <row r="7" spans="1:10" ht="45" x14ac:dyDescent="0.2">
      <c r="A7" s="15" t="s">
        <v>2</v>
      </c>
      <c r="B7" s="16" t="s">
        <v>115</v>
      </c>
      <c r="C7" s="16" t="s">
        <v>116</v>
      </c>
      <c r="D7" s="17" t="s">
        <v>222</v>
      </c>
      <c r="E7" s="64" t="s">
        <v>224</v>
      </c>
      <c r="F7" s="64" t="s">
        <v>223</v>
      </c>
      <c r="G7" s="154" t="s">
        <v>225</v>
      </c>
    </row>
    <row r="8" spans="1:10" x14ac:dyDescent="0.2">
      <c r="A8" s="65" t="s">
        <v>4</v>
      </c>
      <c r="B8" s="68">
        <v>43</v>
      </c>
      <c r="C8" s="68">
        <v>46</v>
      </c>
      <c r="D8" s="6">
        <f>F8*35+F8*1.25*8</f>
        <v>1111.748911875</v>
      </c>
      <c r="E8" s="6">
        <f t="shared" ref="E8:E14" si="0">2*(G8-D8)</f>
        <v>824.48627625000017</v>
      </c>
      <c r="F8" s="6">
        <f>VLOOKUP(A8,'Annexe 3 (accord 2019)'!$A$7:$G$109,4,FALSE)</f>
        <v>24.705531375</v>
      </c>
      <c r="G8" s="57">
        <f>VLOOKUP(A8,'Annexe 2'!A8:E50,4,FALSE)</f>
        <v>1523.9920500000001</v>
      </c>
      <c r="J8" s="69"/>
    </row>
    <row r="9" spans="1:10" x14ac:dyDescent="0.2">
      <c r="A9" s="70" t="s">
        <v>7</v>
      </c>
      <c r="B9" s="71">
        <v>43</v>
      </c>
      <c r="C9" s="71">
        <v>46</v>
      </c>
      <c r="D9" s="72">
        <f>F9*35+F9*1.25*8</f>
        <v>1098.7161215624999</v>
      </c>
      <c r="E9" s="72">
        <f t="shared" si="0"/>
        <v>776.07876937500032</v>
      </c>
      <c r="F9" s="72">
        <f>VLOOKUP(A9,'Annexe 3 (accord 2019)'!$A$7:$G$109,4,FALSE)</f>
        <v>24.415913812499998</v>
      </c>
      <c r="G9" s="155">
        <f>VLOOKUP(A9,'Annexe 2'!A9:E51,4,FALSE)</f>
        <v>1486.7555062500001</v>
      </c>
    </row>
    <row r="10" spans="1:10" x14ac:dyDescent="0.2">
      <c r="A10" s="192" t="s">
        <v>235</v>
      </c>
      <c r="B10" s="193">
        <v>42</v>
      </c>
      <c r="C10" s="193">
        <v>45</v>
      </c>
      <c r="D10" s="194">
        <f>F10*35+F10*1.25*7</f>
        <v>1035.161309765625</v>
      </c>
      <c r="E10" s="194">
        <f t="shared" si="0"/>
        <v>631.81989609374978</v>
      </c>
      <c r="F10" s="194">
        <f>VLOOKUP(A10,'Annexe 3 (accord 2019)'!$A$7:$G$109,4,FALSE)</f>
        <v>23.660829937499997</v>
      </c>
      <c r="G10" s="195">
        <f>VLOOKUP(A10,'Annexe 2'!A10:E63,4,FALSE)</f>
        <v>1351.0712578124999</v>
      </c>
    </row>
    <row r="11" spans="1:10" x14ac:dyDescent="0.2">
      <c r="A11" s="198" t="s">
        <v>8</v>
      </c>
      <c r="B11" s="199">
        <v>43</v>
      </c>
      <c r="C11" s="199">
        <v>46</v>
      </c>
      <c r="D11" s="72">
        <f>F11*35+F11*1.25*8</f>
        <v>1143.96919875</v>
      </c>
      <c r="E11" s="72">
        <f t="shared" si="0"/>
        <v>944.16162749999967</v>
      </c>
      <c r="F11" s="72">
        <f>VLOOKUP(A11,'Annexe 3 (accord 2019)'!$A$7:$G$109,4,FALSE)</f>
        <v>25.421537749999999</v>
      </c>
      <c r="G11" s="155">
        <f>VLOOKUP(A11,'Annexe 2'!A11:E52,4,FALSE)</f>
        <v>1616.0500124999999</v>
      </c>
    </row>
    <row r="12" spans="1:10" x14ac:dyDescent="0.2">
      <c r="A12" s="73" t="s">
        <v>11</v>
      </c>
      <c r="B12" s="74">
        <v>43</v>
      </c>
      <c r="C12" s="74">
        <v>46</v>
      </c>
      <c r="D12" s="6">
        <f>F12*35+F12*1.25*8</f>
        <v>982.87975406249984</v>
      </c>
      <c r="E12" s="6">
        <f t="shared" si="0"/>
        <v>345.82940437500019</v>
      </c>
      <c r="F12" s="6">
        <f>VLOOKUP(A12,'Annexe 3 (accord 2019)'!$A$7:$G$109,4,FALSE)</f>
        <v>21.841772312499998</v>
      </c>
      <c r="G12" s="57">
        <f>VLOOKUP(A12,'Annexe 2'!A12:E53,4,FALSE)</f>
        <v>1155.7944562499999</v>
      </c>
    </row>
    <row r="13" spans="1:10" x14ac:dyDescent="0.2">
      <c r="A13" s="75" t="s">
        <v>234</v>
      </c>
      <c r="B13" s="76">
        <v>42</v>
      </c>
      <c r="C13" s="76">
        <v>45</v>
      </c>
      <c r="D13" s="72">
        <f>F13*35+F13*1.25*7</f>
        <v>913.23738515624996</v>
      </c>
      <c r="E13" s="72">
        <f t="shared" si="0"/>
        <v>178.96522968750014</v>
      </c>
      <c r="F13" s="72">
        <f>VLOOKUP(A13,'Annexe 3 (accord 2019)'!$A$7:$G$109,4,FALSE)</f>
        <v>20.873997374999998</v>
      </c>
      <c r="G13" s="155">
        <f>VLOOKUP(A13,'Annexe 2'!A13:E53,4,FALSE)</f>
        <v>1002.72</v>
      </c>
    </row>
    <row r="14" spans="1:10" x14ac:dyDescent="0.2">
      <c r="A14" s="73" t="s">
        <v>12</v>
      </c>
      <c r="B14" s="74">
        <v>43</v>
      </c>
      <c r="C14" s="74">
        <v>46</v>
      </c>
      <c r="D14" s="6">
        <f>F14*35+F14*1.25*8</f>
        <v>982.87975406249984</v>
      </c>
      <c r="E14" s="6">
        <f t="shared" si="0"/>
        <v>345.82940437500019</v>
      </c>
      <c r="F14" s="6">
        <f>VLOOKUP(A14,'Annexe 3 (accord 2019)'!$A$7:$G$109,4,FALSE)</f>
        <v>21.841772312499998</v>
      </c>
      <c r="G14" s="57">
        <f>VLOOKUP(A14,'Annexe 2'!A14:E54,4,FALSE)</f>
        <v>1155.7944562499999</v>
      </c>
    </row>
    <row r="15" spans="1:10" x14ac:dyDescent="0.2">
      <c r="A15" s="75" t="s">
        <v>13</v>
      </c>
      <c r="B15" s="76">
        <v>42</v>
      </c>
      <c r="C15" s="76">
        <v>45</v>
      </c>
      <c r="D15" s="72">
        <f>G15</f>
        <v>537.83739843750004</v>
      </c>
      <c r="E15" s="72" t="s">
        <v>118</v>
      </c>
      <c r="F15" s="72">
        <f>VLOOKUP(A15,'Annexe 3 (accord 2019)'!$A$7:$G$109,4,FALSE)</f>
        <v>12.29342625</v>
      </c>
      <c r="G15" s="155">
        <f>VLOOKUP(A15,'Annexe 2'!A15:E55,4,FALSE)</f>
        <v>537.83739843750004</v>
      </c>
    </row>
    <row r="16" spans="1:10" x14ac:dyDescent="0.2">
      <c r="A16" s="73" t="s">
        <v>14</v>
      </c>
      <c r="B16" s="74">
        <v>42</v>
      </c>
      <c r="C16" s="74">
        <v>45</v>
      </c>
      <c r="D16" s="6">
        <f>F16*35+F16*1.25*7</f>
        <v>1033.055343359375</v>
      </c>
      <c r="E16" s="6">
        <f>2*(G16-D16)</f>
        <v>623.99773515624975</v>
      </c>
      <c r="F16" s="6">
        <f>VLOOKUP(A16,'Annexe 3 (accord 2019)'!$A$7:$G$109,4,FALSE)</f>
        <v>23.612693562499999</v>
      </c>
      <c r="G16" s="57">
        <f>VLOOKUP(A16,'Annexe 2'!A16:E57,4,FALSE)</f>
        <v>1345.0542109374999</v>
      </c>
    </row>
    <row r="17" spans="1:7" x14ac:dyDescent="0.2">
      <c r="A17" s="75" t="s">
        <v>15</v>
      </c>
      <c r="B17" s="76">
        <v>43</v>
      </c>
      <c r="C17" s="76">
        <v>46</v>
      </c>
      <c r="D17" s="72">
        <f>F17*35+F17*1.25*8</f>
        <v>1062.5712103124999</v>
      </c>
      <c r="E17" s="72">
        <f>2*(G17-D17)</f>
        <v>641.8262418749996</v>
      </c>
      <c r="F17" s="72">
        <f>VLOOKUP(A17,'Annexe 3 (accord 2019)'!$A$7:$G$109,4,FALSE)</f>
        <v>23.612693562499999</v>
      </c>
      <c r="G17" s="155">
        <f>VLOOKUP(A17,'Annexe 2'!A17:E58,4,FALSE)</f>
        <v>1383.4843312499997</v>
      </c>
    </row>
    <row r="18" spans="1:7" x14ac:dyDescent="0.2">
      <c r="A18" s="73" t="s">
        <v>17</v>
      </c>
      <c r="B18" s="74">
        <v>43</v>
      </c>
      <c r="C18" s="74">
        <v>46</v>
      </c>
      <c r="D18" s="6">
        <f>F18*35+F18*1.25*8</f>
        <v>1098.7161215624999</v>
      </c>
      <c r="E18" s="6">
        <f>2*(G18-D18)</f>
        <v>776.07876937500032</v>
      </c>
      <c r="F18" s="6">
        <f>VLOOKUP(A18,'Annexe 3 (accord 2019)'!$A$7:$G$109,4,FALSE)</f>
        <v>24.415913812499998</v>
      </c>
      <c r="G18" s="57">
        <f>VLOOKUP(A18,'Annexe 2'!A18:E60,4,FALSE)</f>
        <v>1486.7555062500001</v>
      </c>
    </row>
    <row r="19" spans="1:7" x14ac:dyDescent="0.2">
      <c r="A19" s="75" t="s">
        <v>19</v>
      </c>
      <c r="B19" s="76">
        <v>43</v>
      </c>
      <c r="C19" s="76">
        <v>46</v>
      </c>
      <c r="D19" s="72">
        <f>G19</f>
        <v>553.20418124999992</v>
      </c>
      <c r="E19" s="72" t="s">
        <v>118</v>
      </c>
      <c r="F19" s="72">
        <f>VLOOKUP(A19,'Annexe 3 (accord 2019)'!$A$7:$G$109,4,FALSE)</f>
        <v>12.29342625</v>
      </c>
      <c r="G19" s="155">
        <f>VLOOKUP(A19,'Annexe 2'!A19:E61,4,FALSE)</f>
        <v>553.20418124999992</v>
      </c>
    </row>
    <row r="20" spans="1:7" x14ac:dyDescent="0.2">
      <c r="A20" s="73" t="s">
        <v>23</v>
      </c>
      <c r="B20" s="74">
        <v>43</v>
      </c>
      <c r="C20" s="74">
        <v>46</v>
      </c>
      <c r="D20" s="6">
        <f>F20*35+F20*1.25*8</f>
        <v>980.25800906250004</v>
      </c>
      <c r="E20" s="6">
        <f>2*(G20-D20)</f>
        <v>336.09149437499968</v>
      </c>
      <c r="F20" s="6">
        <f>VLOOKUP(A20,'Annexe 3 (accord 2019)'!$A$7:$G$109,4,FALSE)</f>
        <v>21.7835113125</v>
      </c>
      <c r="G20" s="57">
        <f>VLOOKUP(A20,'Annexe 2'!A20:E62,4,FALSE)</f>
        <v>1148.3037562499999</v>
      </c>
    </row>
    <row r="21" spans="1:7" x14ac:dyDescent="0.2">
      <c r="A21" s="73" t="s">
        <v>27</v>
      </c>
      <c r="B21" s="74">
        <v>42</v>
      </c>
      <c r="C21" s="74">
        <v>45</v>
      </c>
      <c r="D21" s="6">
        <f>G21</f>
        <v>537.83739843750004</v>
      </c>
      <c r="E21" s="6" t="s">
        <v>118</v>
      </c>
      <c r="F21" s="6">
        <f>VLOOKUP(A21,'Annexe 3 (accord 2019)'!$A$7:$G$109,4,FALSE)</f>
        <v>12.29342625</v>
      </c>
      <c r="G21" s="57">
        <f>VLOOKUP(A21,'Annexe 2'!A21:E64,4,FALSE)</f>
        <v>537.83739843750004</v>
      </c>
    </row>
    <row r="22" spans="1:7" x14ac:dyDescent="0.2">
      <c r="A22" s="75" t="s">
        <v>28</v>
      </c>
      <c r="B22" s="76">
        <v>43</v>
      </c>
      <c r="C22" s="76">
        <v>46</v>
      </c>
      <c r="D22" s="72">
        <f>G22</f>
        <v>553.20418124999992</v>
      </c>
      <c r="E22" s="72" t="s">
        <v>118</v>
      </c>
      <c r="F22" s="72">
        <f>VLOOKUP(A22,'Annexe 3 (accord 2019)'!$A$7:$G$109,4,FALSE)</f>
        <v>12.29342625</v>
      </c>
      <c r="G22" s="155">
        <f>VLOOKUP(A22,'Annexe 2'!A22:E65,4,FALSE)</f>
        <v>553.20418124999992</v>
      </c>
    </row>
    <row r="23" spans="1:7" x14ac:dyDescent="0.2">
      <c r="A23" s="73" t="s">
        <v>29</v>
      </c>
      <c r="B23" s="74">
        <v>43</v>
      </c>
      <c r="C23" s="74">
        <v>46</v>
      </c>
      <c r="D23" s="6">
        <f>G23</f>
        <v>553.20418124999992</v>
      </c>
      <c r="E23" s="6" t="s">
        <v>118</v>
      </c>
      <c r="F23" s="6">
        <f>VLOOKUP(A23,'Annexe 3 (accord 2019)'!$A$7:$G$109,4,FALSE)</f>
        <v>12.29342625</v>
      </c>
      <c r="G23" s="57">
        <f>VLOOKUP(A23,'Annexe 2'!A23:E66,4,FALSE)</f>
        <v>553.20418124999992</v>
      </c>
    </row>
    <row r="24" spans="1:7" x14ac:dyDescent="0.2">
      <c r="A24" s="75" t="s">
        <v>31</v>
      </c>
      <c r="B24" s="76">
        <v>42</v>
      </c>
      <c r="C24" s="76">
        <v>45</v>
      </c>
      <c r="D24" s="72">
        <f>F24*35+F24*1.25*7</f>
        <v>1214.9144792968748</v>
      </c>
      <c r="E24" s="72">
        <f t="shared" ref="E24:E49" si="1">2*(G24-D24)</f>
        <v>1299.4745257812501</v>
      </c>
      <c r="F24" s="72">
        <f>VLOOKUP(A24,'Annexe 3 (accord 2019)'!$A$7:$G$109,4,FALSE)</f>
        <v>27.769473812499996</v>
      </c>
      <c r="G24" s="155">
        <f>VLOOKUP(A24,'Annexe 2'!A24:E66,4,FALSE)</f>
        <v>1864.6517421874998</v>
      </c>
    </row>
    <row r="25" spans="1:7" x14ac:dyDescent="0.2">
      <c r="A25" s="73" t="s">
        <v>33</v>
      </c>
      <c r="B25" s="74">
        <v>43</v>
      </c>
      <c r="C25" s="74">
        <v>46</v>
      </c>
      <c r="D25" s="6">
        <f>F25*35+F25*1.25*8</f>
        <v>982.87975406249984</v>
      </c>
      <c r="E25" s="6">
        <f t="shared" si="1"/>
        <v>345.82940437500019</v>
      </c>
      <c r="F25" s="6">
        <f>VLOOKUP(A25,'Annexe 3 (accord 2019)'!$A$7:$G$109,4,FALSE)</f>
        <v>21.841772312499998</v>
      </c>
      <c r="G25" s="57">
        <f>VLOOKUP(A25,'Annexe 2'!A25:E67,4,FALSE)</f>
        <v>1155.7944562499999</v>
      </c>
    </row>
    <row r="26" spans="1:7" x14ac:dyDescent="0.2">
      <c r="A26" s="75" t="s">
        <v>34</v>
      </c>
      <c r="B26" s="76">
        <v>43</v>
      </c>
      <c r="C26" s="76">
        <v>46</v>
      </c>
      <c r="D26" s="72">
        <f>F26*35+F26*1.25*8</f>
        <v>1077.5543231249999</v>
      </c>
      <c r="E26" s="72">
        <f t="shared" si="1"/>
        <v>697.47780375000002</v>
      </c>
      <c r="F26" s="72">
        <f>VLOOKUP(A26,'Annexe 3 (accord 2019)'!$A$7:$G$109,4,FALSE)</f>
        <v>23.945651624999996</v>
      </c>
      <c r="G26" s="155">
        <f>VLOOKUP(A26,'Annexe 2'!A26:E68,4,FALSE)</f>
        <v>1426.2932249999999</v>
      </c>
    </row>
    <row r="27" spans="1:7" x14ac:dyDescent="0.2">
      <c r="A27" s="73" t="s">
        <v>36</v>
      </c>
      <c r="B27" s="74">
        <v>43</v>
      </c>
      <c r="C27" s="74">
        <v>46</v>
      </c>
      <c r="D27" s="6">
        <f>F27*35+F27*1.25*8</f>
        <v>1321.3806046875002</v>
      </c>
      <c r="E27" s="6">
        <f t="shared" si="1"/>
        <v>1603.118278125</v>
      </c>
      <c r="F27" s="6">
        <f>VLOOKUP(A27,'Annexe 3 (accord 2019)'!$A$7:$G$109,4,FALSE)</f>
        <v>29.364013437499999</v>
      </c>
      <c r="G27" s="57">
        <f>VLOOKUP(A27,'Annexe 2'!A27:E69,4,FALSE)</f>
        <v>2122.9397437500002</v>
      </c>
    </row>
    <row r="28" spans="1:7" x14ac:dyDescent="0.2">
      <c r="A28" s="75" t="s">
        <v>38</v>
      </c>
      <c r="B28" s="76">
        <v>42</v>
      </c>
      <c r="C28" s="76">
        <v>46</v>
      </c>
      <c r="D28" s="72">
        <f>F28*35+F28*1.25*7</f>
        <v>1587.7016175781248</v>
      </c>
      <c r="E28" s="72">
        <f t="shared" si="1"/>
        <v>2684.1124679687496</v>
      </c>
      <c r="F28" s="72">
        <f>VLOOKUP(A28,'Annexe 3 (accord 2019)'!$A$7:$G$109,4,FALSE)</f>
        <v>36.290322687499994</v>
      </c>
      <c r="G28" s="155">
        <f>VLOOKUP(A28,'Annexe 2'!A28:E70,4,FALSE)</f>
        <v>2929.7578515624996</v>
      </c>
    </row>
    <row r="29" spans="1:7" x14ac:dyDescent="0.2">
      <c r="A29" s="73" t="s">
        <v>40</v>
      </c>
      <c r="B29" s="74">
        <v>46</v>
      </c>
      <c r="C29" s="74">
        <v>47</v>
      </c>
      <c r="D29" s="6">
        <f>F29*35+F29*1.25*8+F29*1.5*3</f>
        <v>1142.5037734687498</v>
      </c>
      <c r="E29" s="6">
        <f t="shared" si="1"/>
        <v>608.23193681249995</v>
      </c>
      <c r="F29" s="6">
        <f>VLOOKUP(A29,'Annexe 3 (accord 2019)'!$A$7:$G$109,4,FALSE)</f>
        <v>23.080884312499997</v>
      </c>
      <c r="G29" s="57">
        <f>VLOOKUP(A29,'Annexe 2'!A29:E71,4,FALSE)</f>
        <v>1446.6197418749998</v>
      </c>
    </row>
    <row r="30" spans="1:7" x14ac:dyDescent="0.2">
      <c r="A30" s="75" t="s">
        <v>42</v>
      </c>
      <c r="B30" s="76">
        <v>46</v>
      </c>
      <c r="C30" s="76">
        <v>47</v>
      </c>
      <c r="D30" s="72">
        <f>F30*35+F30*1.25*8+F30*1.5*3</f>
        <v>1142.5037734687498</v>
      </c>
      <c r="E30" s="72">
        <f t="shared" si="1"/>
        <v>608.23193681249995</v>
      </c>
      <c r="F30" s="72">
        <f>VLOOKUP(A30,'Annexe 3 (accord 2019)'!$A$7:$G$109,4,FALSE)</f>
        <v>23.080884312499997</v>
      </c>
      <c r="G30" s="155">
        <f>VLOOKUP(A30,'Annexe 2'!A30:E72,4,FALSE)</f>
        <v>1446.6197418749998</v>
      </c>
    </row>
    <row r="31" spans="1:7" x14ac:dyDescent="0.2">
      <c r="A31" s="73" t="s">
        <v>43</v>
      </c>
      <c r="B31" s="74">
        <v>43</v>
      </c>
      <c r="C31" s="74">
        <v>46</v>
      </c>
      <c r="D31" s="6">
        <f>F31*35+F31*1.25*8</f>
        <v>1081.6468031249997</v>
      </c>
      <c r="E31" s="6">
        <f t="shared" si="1"/>
        <v>712.6784437500005</v>
      </c>
      <c r="F31" s="6">
        <f>VLOOKUP(A31,'Annexe 3 (accord 2019)'!$A$7:$G$109,4,FALSE)</f>
        <v>24.036595624999997</v>
      </c>
      <c r="G31" s="57">
        <f>VLOOKUP(A31,'Annexe 2'!A31:E73,4,FALSE)</f>
        <v>1437.9860249999999</v>
      </c>
    </row>
    <row r="32" spans="1:7" x14ac:dyDescent="0.2">
      <c r="A32" s="75" t="s">
        <v>47</v>
      </c>
      <c r="B32" s="76">
        <v>42</v>
      </c>
      <c r="C32" s="76">
        <v>45</v>
      </c>
      <c r="D32" s="72">
        <f>F32*35+F32*1.25*7</f>
        <v>1284.6755878906251</v>
      </c>
      <c r="E32" s="72">
        <f t="shared" si="1"/>
        <v>1558.5872148437502</v>
      </c>
      <c r="F32" s="72">
        <f>VLOOKUP(A32,'Annexe 3 (accord 2019)'!$A$7:$G$109,4,FALSE)</f>
        <v>29.364013437499999</v>
      </c>
      <c r="G32" s="155">
        <f>VLOOKUP(A32,'Annexe 2'!A32:E74,4,FALSE)</f>
        <v>2063.9691953125002</v>
      </c>
    </row>
    <row r="33" spans="1:7" x14ac:dyDescent="0.2">
      <c r="A33" s="73" t="s">
        <v>53</v>
      </c>
      <c r="B33" s="74">
        <v>43</v>
      </c>
      <c r="C33" s="74">
        <v>46</v>
      </c>
      <c r="D33" s="6">
        <f>F33*35+F33*1.25*8</f>
        <v>980.25800906250004</v>
      </c>
      <c r="E33" s="6">
        <f t="shared" si="1"/>
        <v>336.09149437499968</v>
      </c>
      <c r="F33" s="6">
        <f>VLOOKUP(A33,'Annexe 3 (accord 2019)'!$A$7:$G$109,4,FALSE)</f>
        <v>21.7835113125</v>
      </c>
      <c r="G33" s="57">
        <f>VLOOKUP(A33,'Annexe 2'!A33:E75,4,FALSE)</f>
        <v>1148.3037562499999</v>
      </c>
    </row>
    <row r="34" spans="1:7" x14ac:dyDescent="0.2">
      <c r="A34" s="75" t="s">
        <v>54</v>
      </c>
      <c r="B34" s="76">
        <v>46</v>
      </c>
      <c r="C34" s="76">
        <v>47</v>
      </c>
      <c r="D34" s="72">
        <f>F34*35+F34*1.25*8+F34*1.5*3</f>
        <v>1088.5753580624996</v>
      </c>
      <c r="E34" s="72">
        <f t="shared" si="1"/>
        <v>407.92639387500003</v>
      </c>
      <c r="F34" s="72">
        <f>VLOOKUP(A34,'Annexe 3 (accord 2019)'!$A$7:$G$109,4,FALSE)</f>
        <v>21.991421374999994</v>
      </c>
      <c r="G34" s="155">
        <f>VLOOKUP(A34,'Annexe 2'!A34:E76,4,FALSE)</f>
        <v>1292.5385549999996</v>
      </c>
    </row>
    <row r="35" spans="1:7" x14ac:dyDescent="0.2">
      <c r="A35" s="73" t="s">
        <v>57</v>
      </c>
      <c r="B35" s="74">
        <v>43</v>
      </c>
      <c r="C35" s="74">
        <v>46</v>
      </c>
      <c r="D35" s="6">
        <f>F35*35+F35*1.25*8</f>
        <v>980.25800906250004</v>
      </c>
      <c r="E35" s="6">
        <f t="shared" si="1"/>
        <v>336.09149437499968</v>
      </c>
      <c r="F35" s="6">
        <f>VLOOKUP(A35,'Annexe 3 (accord 2019)'!$A$7:$G$109,4,FALSE)</f>
        <v>21.7835113125</v>
      </c>
      <c r="G35" s="57">
        <f>VLOOKUP(A35,'Annexe 2'!A35:E77,4,FALSE)</f>
        <v>1148.3037562499999</v>
      </c>
    </row>
    <row r="36" spans="1:7" x14ac:dyDescent="0.2">
      <c r="A36" s="75" t="s">
        <v>60</v>
      </c>
      <c r="B36" s="76">
        <v>42</v>
      </c>
      <c r="C36" s="76">
        <v>46</v>
      </c>
      <c r="D36" s="72">
        <f>F36*35+F36*1.25*7</f>
        <v>1601.6662730468747</v>
      </c>
      <c r="E36" s="72">
        <f t="shared" si="1"/>
        <v>2735.9811882812492</v>
      </c>
      <c r="F36" s="72">
        <f>VLOOKUP(A36,'Annexe 3 (accord 2019)'!$A$7:$G$109,4,FALSE)</f>
        <v>36.609514812499995</v>
      </c>
      <c r="G36" s="155">
        <f>VLOOKUP(A36,'Annexe 2'!A36:E78,4,FALSE)</f>
        <v>2969.6568671874993</v>
      </c>
    </row>
    <row r="37" spans="1:7" x14ac:dyDescent="0.2">
      <c r="A37" s="73" t="s">
        <v>61</v>
      </c>
      <c r="B37" s="74">
        <v>42</v>
      </c>
      <c r="C37" s="74">
        <v>46</v>
      </c>
      <c r="D37" s="6">
        <f>F37*35+F37*1.25*7</f>
        <v>1587.7016175781248</v>
      </c>
      <c r="E37" s="6">
        <f t="shared" si="1"/>
        <v>2684.1124679687496</v>
      </c>
      <c r="F37" s="6">
        <f>VLOOKUP(A37,'Annexe 3 (accord 2019)'!$A$7:$G$109,4,FALSE)</f>
        <v>36.290322687499994</v>
      </c>
      <c r="G37" s="57">
        <f>VLOOKUP(A37,'Annexe 2'!A37:E79,4,FALSE)</f>
        <v>2929.7578515624996</v>
      </c>
    </row>
    <row r="38" spans="1:7" x14ac:dyDescent="0.2">
      <c r="A38" s="75" t="s">
        <v>63</v>
      </c>
      <c r="B38" s="76">
        <v>46</v>
      </c>
      <c r="C38" s="76">
        <v>47</v>
      </c>
      <c r="D38" s="72">
        <f>F38*35+F38*1.25*8+F38*1.5*3</f>
        <v>1054.6057757812498</v>
      </c>
      <c r="E38" s="72">
        <f t="shared" si="1"/>
        <v>281.7536596875002</v>
      </c>
      <c r="F38" s="72">
        <f>VLOOKUP(A38,'Annexe 3 (accord 2019)'!$A$7:$G$109,4,FALSE)</f>
        <v>21.305167187499997</v>
      </c>
      <c r="G38" s="155">
        <f>VLOOKUP(A38,'Annexe 2'!A38:E80,4,FALSE)</f>
        <v>1195.4826056249999</v>
      </c>
    </row>
    <row r="39" spans="1:7" x14ac:dyDescent="0.2">
      <c r="A39" s="73" t="s">
        <v>64</v>
      </c>
      <c r="B39" s="74">
        <v>42</v>
      </c>
      <c r="C39" s="74">
        <v>45</v>
      </c>
      <c r="D39" s="6">
        <f>F39*35+F39*1.25*7</f>
        <v>1095.3095753906248</v>
      </c>
      <c r="E39" s="6">
        <f t="shared" si="1"/>
        <v>855.22773984375044</v>
      </c>
      <c r="F39" s="6">
        <f>VLOOKUP(A39,'Annexe 3 (accord 2019)'!$A$7:$G$109,4,FALSE)</f>
        <v>25.035647437499996</v>
      </c>
      <c r="G39" s="57">
        <f>VLOOKUP(A39,'Annexe 2'!A39:E81,4,FALSE)</f>
        <v>1522.9234453125</v>
      </c>
    </row>
    <row r="40" spans="1:7" x14ac:dyDescent="0.2">
      <c r="A40" s="75" t="s">
        <v>65</v>
      </c>
      <c r="B40" s="76">
        <v>42</v>
      </c>
      <c r="C40" s="76">
        <v>45</v>
      </c>
      <c r="D40" s="72">
        <f>F40*35+F40*1.25*7</f>
        <v>1284.6755878906251</v>
      </c>
      <c r="E40" s="72">
        <f t="shared" si="1"/>
        <v>1558.5872148437502</v>
      </c>
      <c r="F40" s="72">
        <f>VLOOKUP(A40,'Annexe 3 (accord 2019)'!$A$7:$G$109,4,FALSE)</f>
        <v>29.364013437499999</v>
      </c>
      <c r="G40" s="155">
        <f>VLOOKUP(A40,'Annexe 2'!A40:E82,4,FALSE)</f>
        <v>2063.9691953125002</v>
      </c>
    </row>
    <row r="41" spans="1:7" x14ac:dyDescent="0.2">
      <c r="A41" s="73" t="s">
        <v>66</v>
      </c>
      <c r="B41" s="74">
        <v>43</v>
      </c>
      <c r="C41" s="74">
        <v>46</v>
      </c>
      <c r="D41" s="6">
        <f>F41*35+F41*1.25*8</f>
        <v>920.85710062499982</v>
      </c>
      <c r="E41" s="6">
        <f t="shared" si="1"/>
        <v>115.45954875000007</v>
      </c>
      <c r="F41" s="6">
        <f>VLOOKUP(A41,'Annexe 3 (accord 2019)'!$A$7:$G$109,4,FALSE)</f>
        <v>20.463491124999997</v>
      </c>
      <c r="G41" s="57">
        <f>VLOOKUP(A41,'Annexe 2'!A41:E83,4,FALSE)</f>
        <v>978.58687499999985</v>
      </c>
    </row>
    <row r="42" spans="1:7" x14ac:dyDescent="0.2">
      <c r="A42" s="75" t="s">
        <v>70</v>
      </c>
      <c r="B42" s="76">
        <v>46</v>
      </c>
      <c r="C42" s="76">
        <v>47</v>
      </c>
      <c r="D42" s="72">
        <f>F42*35+F42*1.25*8+F42*1.5*3</f>
        <v>1054.6057757812498</v>
      </c>
      <c r="E42" s="72">
        <f t="shared" si="1"/>
        <v>281.7536596875002</v>
      </c>
      <c r="F42" s="72">
        <f>VLOOKUP(A42,'Annexe 3 (accord 2019)'!$A$7:$G$109,4,FALSE)</f>
        <v>21.305167187499997</v>
      </c>
      <c r="G42" s="155">
        <f>VLOOKUP(A42,'Annexe 2'!A42:E84,4,FALSE)</f>
        <v>1195.4826056249999</v>
      </c>
    </row>
    <row r="43" spans="1:7" x14ac:dyDescent="0.2">
      <c r="A43" s="73" t="s">
        <v>83</v>
      </c>
      <c r="B43" s="74">
        <v>43</v>
      </c>
      <c r="C43" s="74">
        <v>46</v>
      </c>
      <c r="D43" s="6">
        <f>F43*35+F43*1.25*8</f>
        <v>982.87975406249984</v>
      </c>
      <c r="E43" s="6">
        <f t="shared" si="1"/>
        <v>345.82940437500019</v>
      </c>
      <c r="F43" s="6">
        <f>VLOOKUP(A43,'Annexe 3 (accord 2019)'!$A$7:$G$109,4,FALSE)</f>
        <v>21.841772312499998</v>
      </c>
      <c r="G43" s="57">
        <f>VLOOKUP(A43,'Annexe 2'!A43:E85,4,FALSE)</f>
        <v>1155.7944562499999</v>
      </c>
    </row>
    <row r="44" spans="1:7" x14ac:dyDescent="0.2">
      <c r="A44" s="75" t="s">
        <v>84</v>
      </c>
      <c r="B44" s="76">
        <v>42</v>
      </c>
      <c r="C44" s="76">
        <v>45</v>
      </c>
      <c r="D44" s="72">
        <f>F44*35+F44*1.25*7</f>
        <v>1047.6222585937498</v>
      </c>
      <c r="E44" s="72">
        <f t="shared" si="1"/>
        <v>678.10342031250002</v>
      </c>
      <c r="F44" s="72">
        <f>VLOOKUP(A44,'Annexe 3 (accord 2019)'!$A$7:$G$109,4,FALSE)</f>
        <v>23.945651624999996</v>
      </c>
      <c r="G44" s="155">
        <f>VLOOKUP(A44,'Annexe 2'!A44:E86,4,FALSE)</f>
        <v>1386.6739687499999</v>
      </c>
    </row>
    <row r="45" spans="1:7" x14ac:dyDescent="0.2">
      <c r="A45" s="73" t="s">
        <v>85</v>
      </c>
      <c r="B45" s="74">
        <v>43</v>
      </c>
      <c r="C45" s="74">
        <v>46</v>
      </c>
      <c r="D45" s="6">
        <f>F45*35+F45*1.25*8</f>
        <v>1143.96919875</v>
      </c>
      <c r="E45" s="6">
        <f t="shared" si="1"/>
        <v>944.16162749999967</v>
      </c>
      <c r="F45" s="6">
        <f>VLOOKUP(A45,'Annexe 3 (accord 2019)'!$A$7:$G$109,4,FALSE)</f>
        <v>25.421537749999999</v>
      </c>
      <c r="G45" s="57">
        <f>VLOOKUP(A45,'Annexe 2'!A45:E87,4,FALSE)</f>
        <v>1616.0500124999999</v>
      </c>
    </row>
    <row r="46" spans="1:7" x14ac:dyDescent="0.2">
      <c r="A46" s="75" t="s">
        <v>88</v>
      </c>
      <c r="B46" s="76">
        <v>42</v>
      </c>
      <c r="C46" s="76">
        <v>45</v>
      </c>
      <c r="D46" s="72">
        <f>F46*35+F46*1.25*7</f>
        <v>1047.6222585937498</v>
      </c>
      <c r="E46" s="72">
        <f t="shared" si="1"/>
        <v>678.10342031250002</v>
      </c>
      <c r="F46" s="72">
        <f>VLOOKUP(A46,'Annexe 3 (accord 2019)'!$A$7:$G$109,4,FALSE)</f>
        <v>23.945651624999996</v>
      </c>
      <c r="G46" s="155">
        <f>VLOOKUP(A46,'Annexe 2'!A46:E88,4,FALSE)</f>
        <v>1386.6739687499999</v>
      </c>
    </row>
    <row r="47" spans="1:7" x14ac:dyDescent="0.2">
      <c r="A47" s="73" t="s">
        <v>90</v>
      </c>
      <c r="B47" s="74">
        <v>43</v>
      </c>
      <c r="C47" s="74">
        <v>46</v>
      </c>
      <c r="D47" s="6">
        <f>F47*35+F47*1.25*8</f>
        <v>939.32921250000004</v>
      </c>
      <c r="E47" s="6">
        <f t="shared" si="1"/>
        <v>184.07024999999976</v>
      </c>
      <c r="F47" s="6">
        <f>VLOOKUP(A47,'Annexe 3 (accord 2019)'!$A$7:$G$109,4,FALSE)</f>
        <v>20.8739825</v>
      </c>
      <c r="G47" s="57">
        <f>VLOOKUP(A47,'Annexe 2'!A47:E89,4,FALSE)</f>
        <v>1031.3643374999999</v>
      </c>
    </row>
    <row r="48" spans="1:7" x14ac:dyDescent="0.2">
      <c r="A48" s="75" t="s">
        <v>96</v>
      </c>
      <c r="B48" s="76">
        <v>46</v>
      </c>
      <c r="C48" s="76">
        <v>47</v>
      </c>
      <c r="D48" s="72">
        <f>F48*35+F48*1.25*8+F48*1.5*3</f>
        <v>1080.8643903749999</v>
      </c>
      <c r="E48" s="72">
        <f t="shared" si="1"/>
        <v>379.28565675000027</v>
      </c>
      <c r="F48" s="72">
        <f>VLOOKUP(A48,'Annexe 3 (accord 2019)'!$A$7:$G$109,4,FALSE)</f>
        <v>21.835644249999998</v>
      </c>
      <c r="G48" s="155">
        <f>VLOOKUP(A48,'Annexe 2'!A48:E90,4,FALSE)</f>
        <v>1270.50721875</v>
      </c>
    </row>
    <row r="49" spans="1:7" x14ac:dyDescent="0.2">
      <c r="A49" s="73" t="s">
        <v>98</v>
      </c>
      <c r="B49" s="74">
        <v>46</v>
      </c>
      <c r="C49" s="74">
        <v>47</v>
      </c>
      <c r="D49" s="6">
        <f>F49*35+F49*1.25*8+F49*1.5*3</f>
        <v>1080.8643903749999</v>
      </c>
      <c r="E49" s="6">
        <f t="shared" si="1"/>
        <v>379.28565675000027</v>
      </c>
      <c r="F49" s="6">
        <f>VLOOKUP(A49,'Annexe 3 (accord 2019)'!$A$7:$G$109,4,FALSE)</f>
        <v>21.835644249999998</v>
      </c>
      <c r="G49" s="57">
        <f>VLOOKUP(A49,'Annexe 2'!A49:E91,4,FALSE)</f>
        <v>1270.50721875</v>
      </c>
    </row>
    <row r="50" spans="1:7" ht="17" thickBot="1" x14ac:dyDescent="0.25">
      <c r="A50" s="77" t="s">
        <v>104</v>
      </c>
      <c r="B50" s="78">
        <v>43</v>
      </c>
      <c r="C50" s="78">
        <v>46</v>
      </c>
      <c r="D50" s="79">
        <f>G50</f>
        <v>553.20418124999992</v>
      </c>
      <c r="E50" s="79" t="s">
        <v>118</v>
      </c>
      <c r="F50" s="79">
        <f>VLOOKUP(A50,'Annexe 3 (accord 2019)'!$A$7:$G$109,4,FALSE)</f>
        <v>12.29342625</v>
      </c>
      <c r="G50" s="156">
        <f>VLOOKUP(A50,'Annexe 2'!A50:E92,4,FALSE)</f>
        <v>553.20418124999992</v>
      </c>
    </row>
    <row r="51" spans="1:7" ht="17" thickBot="1" x14ac:dyDescent="0.25">
      <c r="A51" s="11"/>
      <c r="B51" s="11"/>
      <c r="C51" s="11"/>
      <c r="D51" s="11"/>
      <c r="E51" s="66"/>
      <c r="F51" s="66"/>
      <c r="G51" s="66"/>
    </row>
    <row r="52" spans="1:7" ht="30" customHeight="1" x14ac:dyDescent="0.2">
      <c r="A52" s="212" t="s">
        <v>114</v>
      </c>
      <c r="B52" s="213"/>
      <c r="C52" s="213"/>
      <c r="D52" s="213"/>
      <c r="E52" s="213"/>
      <c r="F52" s="213"/>
      <c r="G52" s="218"/>
    </row>
    <row r="53" spans="1:7" ht="45" x14ac:dyDescent="0.2">
      <c r="A53" s="15" t="s">
        <v>2</v>
      </c>
      <c r="B53" s="16" t="s">
        <v>115</v>
      </c>
      <c r="C53" s="16" t="s">
        <v>116</v>
      </c>
      <c r="D53" s="17" t="s">
        <v>216</v>
      </c>
      <c r="E53" s="64" t="s">
        <v>218</v>
      </c>
      <c r="F53" s="64" t="s">
        <v>217</v>
      </c>
      <c r="G53" s="154" t="s">
        <v>219</v>
      </c>
    </row>
    <row r="54" spans="1:7" x14ac:dyDescent="0.15">
      <c r="A54" s="65" t="s">
        <v>4</v>
      </c>
      <c r="B54" s="27">
        <v>52</v>
      </c>
      <c r="C54" s="27">
        <v>56</v>
      </c>
      <c r="D54" s="20">
        <f>F54*35+F54*1.25*8+F54*1.5*5+F54*1.75*4</f>
        <v>1469.9791168125</v>
      </c>
      <c r="E54" s="20">
        <f t="shared" ref="E54:E66" si="2">2*(G54-D54)</f>
        <v>1090.1540763750004</v>
      </c>
      <c r="F54" s="6">
        <f>VLOOKUP(A54,'Annexe 3 (accord 2019)'!$A$7:$G$109,4,FALSE)</f>
        <v>24.705531375</v>
      </c>
      <c r="G54" s="21">
        <f>VLOOKUP(A54,'Annexe 2'!A54:E96,4,FALSE)</f>
        <v>2015.0561550000002</v>
      </c>
    </row>
    <row r="55" spans="1:7" x14ac:dyDescent="0.15">
      <c r="A55" s="23" t="s">
        <v>7</v>
      </c>
      <c r="B55" s="26">
        <v>52</v>
      </c>
      <c r="C55" s="26">
        <v>56</v>
      </c>
      <c r="D55" s="53">
        <f>F55*35+F55*1.25*8+F55*1.5*5+F55*1.75*4</f>
        <v>1452.7468718437499</v>
      </c>
      <c r="E55" s="53">
        <f t="shared" si="2"/>
        <v>1026.1485950625001</v>
      </c>
      <c r="F55" s="72">
        <f>VLOOKUP(A55,'Annexe 3 (accord 2019)'!$A$7:$G$109,4,FALSE)</f>
        <v>24.415913812499998</v>
      </c>
      <c r="G55" s="49">
        <f>VLOOKUP(A55,'Annexe 2'!A55:E97,4,FALSE)</f>
        <v>1965.821169375</v>
      </c>
    </row>
    <row r="56" spans="1:7" x14ac:dyDescent="0.15">
      <c r="A56" s="18" t="s">
        <v>235</v>
      </c>
      <c r="B56" s="27">
        <v>51</v>
      </c>
      <c r="C56" s="27">
        <v>55</v>
      </c>
      <c r="D56" s="20">
        <f>F56*35+F56*1.25*8+F56*1.5*5+F56*1.75*3</f>
        <v>1366.4129288906247</v>
      </c>
      <c r="E56" s="20">
        <f>2*(G56-D56)</f>
        <v>834.00226284375049</v>
      </c>
      <c r="F56" s="6">
        <f>VLOOKUP(A56,'Annexe 3 (accord 2019)'!$A$7:$G$109,4,FALSE)</f>
        <v>23.660829937499997</v>
      </c>
      <c r="G56" s="21">
        <f>VLOOKUP(A56,'Annexe 2'!A56:E107,4,FALSE)</f>
        <v>1783.4140603124999</v>
      </c>
    </row>
    <row r="57" spans="1:7" x14ac:dyDescent="0.15">
      <c r="A57" s="185" t="s">
        <v>8</v>
      </c>
      <c r="B57" s="197">
        <v>52</v>
      </c>
      <c r="C57" s="197">
        <v>56</v>
      </c>
      <c r="D57" s="53">
        <f>F57*35+F57*1.25*8+F57*1.5*5+F57*1.75*4</f>
        <v>1512.5814961250001</v>
      </c>
      <c r="E57" s="53">
        <f t="shared" si="2"/>
        <v>1248.3914852499997</v>
      </c>
      <c r="F57" s="72">
        <f>VLOOKUP(A57,'Annexe 3 (accord 2019)'!$A$7:$G$109,4,FALSE)</f>
        <v>25.421537749999999</v>
      </c>
      <c r="G57" s="49">
        <f>VLOOKUP(A57,'Annexe 2'!A57:E98,4,FALSE)</f>
        <v>2136.7772387499999</v>
      </c>
    </row>
    <row r="58" spans="1:7" x14ac:dyDescent="0.15">
      <c r="A58" s="18" t="s">
        <v>11</v>
      </c>
      <c r="B58" s="27">
        <v>52</v>
      </c>
      <c r="C58" s="27">
        <v>56</v>
      </c>
      <c r="D58" s="20">
        <f>F58*35+F58*1.25*8+F58*1.5*5+F58*1.75*4</f>
        <v>1299.5854525937498</v>
      </c>
      <c r="E58" s="20">
        <f t="shared" si="2"/>
        <v>457.26332356250032</v>
      </c>
      <c r="F58" s="6">
        <f>VLOOKUP(A58,'Annexe 3 (accord 2019)'!$A$7:$G$109,4,FALSE)</f>
        <v>21.841772312499998</v>
      </c>
      <c r="G58" s="21">
        <f>VLOOKUP(A58,'Annexe 2'!A58:E99,4,FALSE)</f>
        <v>1528.2171143749999</v>
      </c>
    </row>
    <row r="59" spans="1:7" x14ac:dyDescent="0.15">
      <c r="A59" s="23" t="s">
        <v>234</v>
      </c>
      <c r="B59" s="26">
        <v>51</v>
      </c>
      <c r="C59" s="26">
        <v>55</v>
      </c>
      <c r="D59" s="53">
        <f>F59*35+F59*1.25*8+F59*1.5*5+F59*1.75*3</f>
        <v>1205.4733484062499</v>
      </c>
      <c r="E59" s="53">
        <f t="shared" si="2"/>
        <v>236.21330318750006</v>
      </c>
      <c r="F59" s="72">
        <f>VLOOKUP(A59,'Annexe 3 (accord 2019)'!$A$7:$G$109,4,FALSE)</f>
        <v>20.873997374999998</v>
      </c>
      <c r="G59" s="49">
        <f>VLOOKUP(A59,'Annexe 2'!A59:E100,4,FALSE)</f>
        <v>1323.58</v>
      </c>
    </row>
    <row r="60" spans="1:7" x14ac:dyDescent="0.15">
      <c r="A60" s="18" t="s">
        <v>12</v>
      </c>
      <c r="B60" s="27">
        <v>52</v>
      </c>
      <c r="C60" s="27">
        <v>56</v>
      </c>
      <c r="D60" s="20">
        <f>F60*35+F60*1.25*8+F60*1.5*5+F60*1.75*4</f>
        <v>1299.5854525937498</v>
      </c>
      <c r="E60" s="20">
        <f t="shared" si="2"/>
        <v>457.26332356250032</v>
      </c>
      <c r="F60" s="6">
        <f>VLOOKUP(A60,'Annexe 3 (accord 2019)'!$A$7:$G$109,4,FALSE)</f>
        <v>21.841772312499998</v>
      </c>
      <c r="G60" s="21">
        <f>VLOOKUP(A60,'Annexe 2'!A60:E100,4,FALSE)</f>
        <v>1528.2171143749999</v>
      </c>
    </row>
    <row r="61" spans="1:7" x14ac:dyDescent="0.15">
      <c r="A61" s="23" t="s">
        <v>13</v>
      </c>
      <c r="B61" s="26">
        <v>51</v>
      </c>
      <c r="C61" s="26">
        <v>55</v>
      </c>
      <c r="D61" s="53">
        <f>G61</f>
        <v>709.9453659374999</v>
      </c>
      <c r="E61" s="53">
        <f t="shared" si="2"/>
        <v>0</v>
      </c>
      <c r="F61" s="72">
        <f>VLOOKUP(A61,'Annexe 3 (accord 2019)'!$A$7:$G$109,4,FALSE)</f>
        <v>12.29342625</v>
      </c>
      <c r="G61" s="49">
        <f>VLOOKUP(A61,'Annexe 2'!A61:E101,4,FALSE)</f>
        <v>709.9453659374999</v>
      </c>
    </row>
    <row r="62" spans="1:7" x14ac:dyDescent="0.15">
      <c r="A62" s="18" t="s">
        <v>14</v>
      </c>
      <c r="B62" s="27">
        <v>51</v>
      </c>
      <c r="C62" s="27">
        <v>55</v>
      </c>
      <c r="D62" s="20">
        <f>F62*35+F62*1.25*8+F62*1.5*5+F62*1.75*3</f>
        <v>1363.6330532343748</v>
      </c>
      <c r="E62" s="20">
        <f t="shared" si="2"/>
        <v>823.67701040624979</v>
      </c>
      <c r="F62" s="6">
        <f>VLOOKUP(A62,'Annexe 3 (accord 2019)'!$A$7:$G$109,4,FALSE)</f>
        <v>23.612693562499999</v>
      </c>
      <c r="G62" s="21">
        <f>VLOOKUP(A62,'Annexe 2'!A62:E102,4,FALSE)</f>
        <v>1775.4715584374997</v>
      </c>
    </row>
    <row r="63" spans="1:7" x14ac:dyDescent="0.15">
      <c r="A63" s="23" t="s">
        <v>15</v>
      </c>
      <c r="B63" s="26">
        <v>52</v>
      </c>
      <c r="C63" s="26">
        <v>56</v>
      </c>
      <c r="D63" s="53">
        <f>F63*35+F63*1.25*8+F63*1.5*5+F63*1.75*4</f>
        <v>1404.9552669687498</v>
      </c>
      <c r="E63" s="53">
        <f t="shared" si="2"/>
        <v>848.6369198124994</v>
      </c>
      <c r="F63" s="72">
        <f>VLOOKUP(A63,'Annexe 3 (accord 2019)'!$A$7:$G$109,4,FALSE)</f>
        <v>23.612693562499999</v>
      </c>
      <c r="G63" s="49">
        <f>VLOOKUP(A63,'Annexe 2'!A63:E103,4,FALSE)</f>
        <v>1829.2737268749995</v>
      </c>
    </row>
    <row r="64" spans="1:7" x14ac:dyDescent="0.15">
      <c r="A64" s="18" t="s">
        <v>17</v>
      </c>
      <c r="B64" s="27">
        <v>52</v>
      </c>
      <c r="C64" s="27">
        <v>56</v>
      </c>
      <c r="D64" s="20">
        <f>F64*35+F64*1.25*8+F64*1.5*5+F64*1.75*4</f>
        <v>1452.7468718437499</v>
      </c>
      <c r="E64" s="20">
        <f t="shared" si="2"/>
        <v>1026.1485950625001</v>
      </c>
      <c r="F64" s="6">
        <f>VLOOKUP(A64,'Annexe 3 (accord 2019)'!$A$7:$G$109,4,FALSE)</f>
        <v>24.415913812499998</v>
      </c>
      <c r="G64" s="21">
        <f>VLOOKUP(A64,'Annexe 2'!A64:E104,4,FALSE)</f>
        <v>1965.821169375</v>
      </c>
    </row>
    <row r="65" spans="1:7" x14ac:dyDescent="0.15">
      <c r="A65" s="23" t="s">
        <v>19</v>
      </c>
      <c r="B65" s="26">
        <v>52</v>
      </c>
      <c r="C65" s="26">
        <v>56</v>
      </c>
      <c r="D65" s="53">
        <f>G65</f>
        <v>731.45886187499991</v>
      </c>
      <c r="E65" s="53">
        <f t="shared" si="2"/>
        <v>0</v>
      </c>
      <c r="F65" s="72">
        <f>VLOOKUP(A65,'Annexe 3 (accord 2019)'!$A$7:$G$109,4,FALSE)</f>
        <v>12.29342625</v>
      </c>
      <c r="G65" s="49">
        <f>VLOOKUP(A65,'Annexe 2'!A65:E105,4,FALSE)</f>
        <v>731.45886187499991</v>
      </c>
    </row>
    <row r="66" spans="1:7" x14ac:dyDescent="0.15">
      <c r="A66" s="18" t="s">
        <v>23</v>
      </c>
      <c r="B66" s="27">
        <v>52</v>
      </c>
      <c r="C66" s="27">
        <v>56</v>
      </c>
      <c r="D66" s="20">
        <f>F66*35+F66*1.25*8+F66*1.5*5+F66*1.75*4</f>
        <v>1296.11892309375</v>
      </c>
      <c r="E66" s="20">
        <f t="shared" si="2"/>
        <v>444.38764256249942</v>
      </c>
      <c r="F66" s="6">
        <f>VLOOKUP(A66,'Annexe 3 (accord 2019)'!$A$7:$G$109,4,FALSE)</f>
        <v>21.7835113125</v>
      </c>
      <c r="G66" s="21">
        <f>VLOOKUP(A66,'Annexe 2'!A66:E106,4,FALSE)</f>
        <v>1518.3127443749997</v>
      </c>
    </row>
    <row r="67" spans="1:7" x14ac:dyDescent="0.15">
      <c r="A67" s="18" t="s">
        <v>27</v>
      </c>
      <c r="B67" s="27">
        <v>51</v>
      </c>
      <c r="C67" s="27">
        <v>55</v>
      </c>
      <c r="D67" s="20">
        <f>G67</f>
        <v>709.9453659374999</v>
      </c>
      <c r="E67" s="20" t="s">
        <v>118</v>
      </c>
      <c r="F67" s="6">
        <f>VLOOKUP(A67,'Annexe 3 (accord 2019)'!$A$7:$G$109,4,FALSE)</f>
        <v>12.29342625</v>
      </c>
      <c r="G67" s="21">
        <f>VLOOKUP(A67,'Annexe 2'!A67:E108,4,FALSE)</f>
        <v>709.9453659374999</v>
      </c>
    </row>
    <row r="68" spans="1:7" x14ac:dyDescent="0.15">
      <c r="A68" s="23" t="s">
        <v>28</v>
      </c>
      <c r="B68" s="26">
        <v>52</v>
      </c>
      <c r="C68" s="26">
        <v>56</v>
      </c>
      <c r="D68" s="53">
        <f>G68</f>
        <v>731.45886187499991</v>
      </c>
      <c r="E68" s="53" t="s">
        <v>118</v>
      </c>
      <c r="F68" s="72">
        <f>VLOOKUP(A68,'Annexe 3 (accord 2019)'!$A$7:$G$109,4,FALSE)</f>
        <v>12.29342625</v>
      </c>
      <c r="G68" s="49">
        <f>VLOOKUP(A68,'Annexe 2'!A68:E109,4,FALSE)</f>
        <v>731.45886187499991</v>
      </c>
    </row>
    <row r="69" spans="1:7" x14ac:dyDescent="0.15">
      <c r="A69" s="18" t="s">
        <v>29</v>
      </c>
      <c r="B69" s="27">
        <v>52</v>
      </c>
      <c r="C69" s="27">
        <v>56</v>
      </c>
      <c r="D69" s="20">
        <f>G69</f>
        <v>731.45886187499991</v>
      </c>
      <c r="E69" s="20" t="s">
        <v>118</v>
      </c>
      <c r="F69" s="6">
        <f>VLOOKUP(A69,'Annexe 3 (accord 2019)'!$A$7:$G$109,4,FALSE)</f>
        <v>12.29342625</v>
      </c>
      <c r="G69" s="21">
        <f>VLOOKUP(A69,'Annexe 2'!A69:E110,4,FALSE)</f>
        <v>731.45886187499991</v>
      </c>
    </row>
    <row r="70" spans="1:7" x14ac:dyDescent="0.15">
      <c r="A70" s="23" t="s">
        <v>31</v>
      </c>
      <c r="B70" s="26">
        <v>51</v>
      </c>
      <c r="C70" s="26">
        <v>55</v>
      </c>
      <c r="D70" s="53">
        <f>F70*35+F70*1.25*8+F70*1.5*5+F70*1.75*3</f>
        <v>1603.6871126718747</v>
      </c>
      <c r="E70" s="53">
        <f t="shared" ref="E70:E95" si="3">2*(G70-D70)</f>
        <v>1715.30637403125</v>
      </c>
      <c r="F70" s="72">
        <f>VLOOKUP(A70,'Annexe 3 (accord 2019)'!$A$7:$G$109,4,FALSE)</f>
        <v>27.769473812499996</v>
      </c>
      <c r="G70" s="49">
        <f>VLOOKUP(A70,'Annexe 2'!A70:E111,4,FALSE)</f>
        <v>2461.3402996874997</v>
      </c>
    </row>
    <row r="71" spans="1:7" x14ac:dyDescent="0.15">
      <c r="A71" s="18" t="s">
        <v>33</v>
      </c>
      <c r="B71" s="27">
        <v>52</v>
      </c>
      <c r="C71" s="27">
        <v>56</v>
      </c>
      <c r="D71" s="20">
        <f>F71*35+F71*1.25*8+F71*1.5*5+F71*1.75*4</f>
        <v>1299.5854525937498</v>
      </c>
      <c r="E71" s="20">
        <f t="shared" si="3"/>
        <v>457.26332356250032</v>
      </c>
      <c r="F71" s="6">
        <f>VLOOKUP(A71,'Annexe 3 (accord 2019)'!$A$7:$G$109,4,FALSE)</f>
        <v>21.841772312499998</v>
      </c>
      <c r="G71" s="21">
        <f>VLOOKUP(A71,'Annexe 2'!A71:E112,4,FALSE)</f>
        <v>1528.2171143749999</v>
      </c>
    </row>
    <row r="72" spans="1:7" x14ac:dyDescent="0.15">
      <c r="A72" s="23" t="s">
        <v>34</v>
      </c>
      <c r="B72" s="26">
        <v>52</v>
      </c>
      <c r="C72" s="26">
        <v>56</v>
      </c>
      <c r="D72" s="53">
        <f>F72*35+F72*1.25*8+F72*1.5*5+F72*1.75*4</f>
        <v>1424.7662716874997</v>
      </c>
      <c r="E72" s="53">
        <f t="shared" si="3"/>
        <v>922.2206516250003</v>
      </c>
      <c r="F72" s="72">
        <f>VLOOKUP(A72,'Annexe 3 (accord 2019)'!$A$7:$G$109,4,FALSE)</f>
        <v>23.945651624999996</v>
      </c>
      <c r="G72" s="49">
        <f>VLOOKUP(A72,'Annexe 2'!A72:E113,4,FALSE)</f>
        <v>1885.8765974999999</v>
      </c>
    </row>
    <row r="73" spans="1:7" x14ac:dyDescent="0.15">
      <c r="A73" s="18" t="s">
        <v>36</v>
      </c>
      <c r="B73" s="27">
        <v>52</v>
      </c>
      <c r="C73" s="27">
        <v>56</v>
      </c>
      <c r="D73" s="20">
        <f>F73*35+F73*1.25*8+F73*1.5*5+F73*1.75*4</f>
        <v>1747.1587995312502</v>
      </c>
      <c r="E73" s="20">
        <f t="shared" si="3"/>
        <v>2119.6786121875002</v>
      </c>
      <c r="F73" s="6">
        <f>VLOOKUP(A73,'Annexe 3 (accord 2019)'!$A$7:$G$109,4,FALSE)</f>
        <v>29.364013437499999</v>
      </c>
      <c r="G73" s="21">
        <f>VLOOKUP(A73,'Annexe 2'!A73:E114,4,FALSE)</f>
        <v>2806.9981056250003</v>
      </c>
    </row>
    <row r="74" spans="1:7" x14ac:dyDescent="0.15">
      <c r="A74" s="23" t="s">
        <v>38</v>
      </c>
      <c r="B74" s="26">
        <v>51</v>
      </c>
      <c r="C74" s="26">
        <v>56</v>
      </c>
      <c r="D74" s="53">
        <f>F74*35+F74*1.25*8+F74*1.5*5+F74*1.75*3</f>
        <v>2095.7661352031246</v>
      </c>
      <c r="E74" s="53">
        <f t="shared" si="3"/>
        <v>3543.0284577187495</v>
      </c>
      <c r="F74" s="72">
        <f>VLOOKUP(A74,'Annexe 3 (accord 2019)'!$A$7:$G$109,4,FALSE)</f>
        <v>36.290322687499994</v>
      </c>
      <c r="G74" s="49">
        <f>VLOOKUP(A74,'Annexe 2'!A74:E115,4,FALSE)</f>
        <v>3867.2803640624993</v>
      </c>
    </row>
    <row r="75" spans="1:7" x14ac:dyDescent="0.15">
      <c r="A75" s="18" t="s">
        <v>40</v>
      </c>
      <c r="B75" s="27">
        <v>56</v>
      </c>
      <c r="C75" s="27">
        <v>57</v>
      </c>
      <c r="D75" s="20">
        <f>F75*35+F75*1.25*8+F75*1.5*5+F75*1.75*8</f>
        <v>1534.8788067812495</v>
      </c>
      <c r="E75" s="20">
        <f t="shared" si="3"/>
        <v>817.11967268750095</v>
      </c>
      <c r="F75" s="6">
        <f>VLOOKUP(A75,'Annexe 3 (accord 2019)'!$A$7:$G$109,4,FALSE)</f>
        <v>23.080884312499997</v>
      </c>
      <c r="G75" s="21">
        <f>VLOOKUP(A75,'Annexe 2'!A75:E116,4,FALSE)</f>
        <v>1943.438643125</v>
      </c>
    </row>
    <row r="76" spans="1:7" x14ac:dyDescent="0.15">
      <c r="A76" s="23" t="s">
        <v>42</v>
      </c>
      <c r="B76" s="26">
        <v>56</v>
      </c>
      <c r="C76" s="26">
        <v>57</v>
      </c>
      <c r="D76" s="53">
        <f>F76*35+F76*1.25*8+F76*1.5*5+F76*1.75*8</f>
        <v>1534.8788067812495</v>
      </c>
      <c r="E76" s="53">
        <f t="shared" si="3"/>
        <v>817.11967268750095</v>
      </c>
      <c r="F76" s="72">
        <f>VLOOKUP(A76,'Annexe 3 (accord 2019)'!$A$7:$G$109,4,FALSE)</f>
        <v>23.080884312499997</v>
      </c>
      <c r="G76" s="49">
        <f>VLOOKUP(A76,'Annexe 2'!A76:E117,4,FALSE)</f>
        <v>1943.438643125</v>
      </c>
    </row>
    <row r="77" spans="1:7" x14ac:dyDescent="0.15">
      <c r="A77" s="18" t="s">
        <v>43</v>
      </c>
      <c r="B77" s="27">
        <v>52</v>
      </c>
      <c r="C77" s="27">
        <v>56</v>
      </c>
      <c r="D77" s="20">
        <f>F77*35+F77*1.25*8+F77*1.5*5+F77*1.75*4</f>
        <v>1430.1774396874996</v>
      </c>
      <c r="E77" s="20">
        <f t="shared" si="3"/>
        <v>942.31927562500096</v>
      </c>
      <c r="F77" s="6">
        <f>VLOOKUP(A77,'Annexe 3 (accord 2019)'!$A$7:$G$109,4,FALSE)</f>
        <v>24.036595624999997</v>
      </c>
      <c r="G77" s="21">
        <f>VLOOKUP(A77,'Annexe 2'!A77:E118,4,FALSE)</f>
        <v>1901.3370775000001</v>
      </c>
    </row>
    <row r="78" spans="1:7" x14ac:dyDescent="0.15">
      <c r="A78" s="23" t="s">
        <v>47</v>
      </c>
      <c r="B78" s="26">
        <v>51</v>
      </c>
      <c r="C78" s="26">
        <v>55</v>
      </c>
      <c r="D78" s="53">
        <f>F78*35+F78*1.25*8+F78*1.5*5+F78*1.75*3</f>
        <v>1695.7717760156252</v>
      </c>
      <c r="E78" s="53">
        <f t="shared" si="3"/>
        <v>2057.3351235937498</v>
      </c>
      <c r="F78" s="72">
        <f>VLOOKUP(A78,'Annexe 3 (accord 2019)'!$A$7:$G$109,4,FALSE)</f>
        <v>29.364013437499999</v>
      </c>
      <c r="G78" s="49">
        <f>VLOOKUP(A78,'Annexe 2'!A78:E119,4,FALSE)</f>
        <v>2724.4393378125001</v>
      </c>
    </row>
    <row r="79" spans="1:7" x14ac:dyDescent="0.15">
      <c r="A79" s="18" t="s">
        <v>53</v>
      </c>
      <c r="B79" s="27">
        <v>52</v>
      </c>
      <c r="C79" s="27">
        <v>56</v>
      </c>
      <c r="D79" s="20">
        <f>F79*35+F79*1.25*8+F79*1.5*5+F79*1.75*4</f>
        <v>1296.11892309375</v>
      </c>
      <c r="E79" s="20">
        <f t="shared" si="3"/>
        <v>444.38764256249942</v>
      </c>
      <c r="F79" s="6">
        <f>VLOOKUP(A79,'Annexe 3 (accord 2019)'!$A$7:$G$109,4,FALSE)</f>
        <v>21.7835113125</v>
      </c>
      <c r="G79" s="21">
        <f>VLOOKUP(A79,'Annexe 2'!A79:E120,4,FALSE)</f>
        <v>1518.3127443749997</v>
      </c>
    </row>
    <row r="80" spans="1:7" x14ac:dyDescent="0.15">
      <c r="A80" s="23" t="s">
        <v>54</v>
      </c>
      <c r="B80" s="26">
        <v>56</v>
      </c>
      <c r="C80" s="26">
        <v>57</v>
      </c>
      <c r="D80" s="53">
        <f>F80*35+F80*1.25*8+F80*1.5*5+F80*1.75*8</f>
        <v>1462.4295214374995</v>
      </c>
      <c r="E80" s="53">
        <f t="shared" si="3"/>
        <v>548.02232712500063</v>
      </c>
      <c r="F80" s="72">
        <f>VLOOKUP(A80,'Annexe 3 (accord 2019)'!$A$7:$G$109,4,FALSE)</f>
        <v>21.991421374999994</v>
      </c>
      <c r="G80" s="49">
        <f>VLOOKUP(A80,'Annexe 2'!A80:E121,4,FALSE)</f>
        <v>1736.4406849999998</v>
      </c>
    </row>
    <row r="81" spans="1:7" x14ac:dyDescent="0.15">
      <c r="A81" s="18" t="s">
        <v>57</v>
      </c>
      <c r="B81" s="27">
        <v>52</v>
      </c>
      <c r="C81" s="27">
        <v>56</v>
      </c>
      <c r="D81" s="20">
        <f>F81*35+F81*1.25*8+F81*1.5*5+F81*1.75*4</f>
        <v>1296.11892309375</v>
      </c>
      <c r="E81" s="20">
        <f t="shared" si="3"/>
        <v>444.38764256249942</v>
      </c>
      <c r="F81" s="6">
        <f>VLOOKUP(A81,'Annexe 3 (accord 2019)'!$A$7:$G$109,4,FALSE)</f>
        <v>21.7835113125</v>
      </c>
      <c r="G81" s="21">
        <f>VLOOKUP(A81,'Annexe 2'!A81:E122,4,FALSE)</f>
        <v>1518.3127443749997</v>
      </c>
    </row>
    <row r="82" spans="1:7" x14ac:dyDescent="0.15">
      <c r="A82" s="23" t="s">
        <v>60</v>
      </c>
      <c r="B82" s="26">
        <v>51</v>
      </c>
      <c r="C82" s="26">
        <v>56</v>
      </c>
      <c r="D82" s="53">
        <f>F82*35+F82*1.25*8+F82*1.5*5+F82*1.75*3</f>
        <v>2114.1994804218743</v>
      </c>
      <c r="E82" s="53">
        <f t="shared" si="3"/>
        <v>3611.4951685312499</v>
      </c>
      <c r="F82" s="72">
        <f>VLOOKUP(A82,'Annexe 3 (accord 2019)'!$A$7:$G$109,4,FALSE)</f>
        <v>36.609514812499995</v>
      </c>
      <c r="G82" s="49">
        <f>VLOOKUP(A82,'Annexe 2'!A82:E123,4,FALSE)</f>
        <v>3919.9470646874993</v>
      </c>
    </row>
    <row r="83" spans="1:7" x14ac:dyDescent="0.15">
      <c r="A83" s="18" t="s">
        <v>61</v>
      </c>
      <c r="B83" s="27">
        <v>51</v>
      </c>
      <c r="C83" s="27">
        <v>56</v>
      </c>
      <c r="D83" s="20">
        <f>F83*35+F83*1.25*8+F83*1.5*5+F83*1.75*3</f>
        <v>2095.7661352031246</v>
      </c>
      <c r="E83" s="20">
        <f t="shared" si="3"/>
        <v>3543.0284577187495</v>
      </c>
      <c r="F83" s="6">
        <f>VLOOKUP(A83,'Annexe 3 (accord 2019)'!$A$7:$G$109,4,FALSE)</f>
        <v>36.290322687499994</v>
      </c>
      <c r="G83" s="21">
        <f>VLOOKUP(A83,'Annexe 2'!A83:E124,4,FALSE)</f>
        <v>3867.2803640624993</v>
      </c>
    </row>
    <row r="84" spans="1:7" x14ac:dyDescent="0.15">
      <c r="A84" s="23" t="s">
        <v>63</v>
      </c>
      <c r="B84" s="26">
        <v>56</v>
      </c>
      <c r="C84" s="26">
        <v>57</v>
      </c>
      <c r="D84" s="53">
        <f>F84*35+F84*1.25*8+F84*1.5*5+F84*1.75*8</f>
        <v>1416.7936179687497</v>
      </c>
      <c r="E84" s="53">
        <f t="shared" si="3"/>
        <v>378.51754281250078</v>
      </c>
      <c r="F84" s="72">
        <f>VLOOKUP(A84,'Annexe 3 (accord 2019)'!$A$7:$G$109,4,FALSE)</f>
        <v>21.305167187499997</v>
      </c>
      <c r="G84" s="49">
        <f>VLOOKUP(A84,'Annexe 2'!A84:E125,4,FALSE)</f>
        <v>1606.0523893750001</v>
      </c>
    </row>
    <row r="85" spans="1:7" x14ac:dyDescent="0.15">
      <c r="A85" s="18" t="s">
        <v>64</v>
      </c>
      <c r="B85" s="27">
        <v>51</v>
      </c>
      <c r="C85" s="27">
        <v>55</v>
      </c>
      <c r="D85" s="20">
        <f>F85*35+F85*1.25*8+F85*1.5*5+F85*1.75*3</f>
        <v>1445.8086395156249</v>
      </c>
      <c r="E85" s="20">
        <f t="shared" si="3"/>
        <v>1128.9006165937499</v>
      </c>
      <c r="F85" s="6">
        <f>VLOOKUP(A85,'Annexe 3 (accord 2019)'!$A$7:$G$109,4,FALSE)</f>
        <v>25.035647437499996</v>
      </c>
      <c r="G85" s="21">
        <f>VLOOKUP(A85,'Annexe 2'!A85:E126,4,FALSE)</f>
        <v>2010.2589478124999</v>
      </c>
    </row>
    <row r="86" spans="1:7" x14ac:dyDescent="0.15">
      <c r="A86" s="23" t="s">
        <v>65</v>
      </c>
      <c r="B86" s="26">
        <v>51</v>
      </c>
      <c r="C86" s="26">
        <v>55</v>
      </c>
      <c r="D86" s="53">
        <f>F86*35+F86*1.25*8+F86*1.5*5+F86*1.75*3</f>
        <v>1695.7717760156252</v>
      </c>
      <c r="E86" s="53">
        <f t="shared" si="3"/>
        <v>2057.3351235937498</v>
      </c>
      <c r="F86" s="72">
        <f>VLOOKUP(A86,'Annexe 3 (accord 2019)'!$A$7:$G$109,4,FALSE)</f>
        <v>29.364013437499999</v>
      </c>
      <c r="G86" s="49">
        <f>VLOOKUP(A86,'Annexe 2'!A86:E127,4,FALSE)</f>
        <v>2724.4393378125001</v>
      </c>
    </row>
    <row r="87" spans="1:7" x14ac:dyDescent="0.15">
      <c r="A87" s="18" t="s">
        <v>66</v>
      </c>
      <c r="B87" s="27">
        <v>52</v>
      </c>
      <c r="C87" s="27">
        <v>56</v>
      </c>
      <c r="D87" s="20">
        <f>F87*35+F87*1.25*8+F87*1.5*5+F87*1.75*4</f>
        <v>1217.5777219374997</v>
      </c>
      <c r="E87" s="20">
        <f t="shared" si="3"/>
        <v>152.66318112500039</v>
      </c>
      <c r="F87" s="6">
        <f>VLOOKUP(A87,'Annexe 3 (accord 2019)'!$A$7:$G$109,4,FALSE)</f>
        <v>20.463491124999997</v>
      </c>
      <c r="G87" s="21">
        <f>VLOOKUP(A87,'Annexe 2'!A87:E128,4,FALSE)</f>
        <v>1293.9093124999999</v>
      </c>
    </row>
    <row r="88" spans="1:7" x14ac:dyDescent="0.15">
      <c r="A88" s="23" t="s">
        <v>70</v>
      </c>
      <c r="B88" s="26">
        <v>56</v>
      </c>
      <c r="C88" s="26">
        <v>57</v>
      </c>
      <c r="D88" s="53">
        <f>F88*35+F88*1.25*8+F88*1.5*5+F88*1.75*8</f>
        <v>1416.7936179687497</v>
      </c>
      <c r="E88" s="53">
        <f t="shared" si="3"/>
        <v>378.51754281250078</v>
      </c>
      <c r="F88" s="72">
        <f>VLOOKUP(A88,'Annexe 3 (accord 2019)'!$A$7:$G$109,4,FALSE)</f>
        <v>21.305167187499997</v>
      </c>
      <c r="G88" s="49">
        <f>VLOOKUP(A88,'Annexe 2'!A88:E129,4,FALSE)</f>
        <v>1606.0523893750001</v>
      </c>
    </row>
    <row r="89" spans="1:7" x14ac:dyDescent="0.15">
      <c r="A89" s="18" t="s">
        <v>83</v>
      </c>
      <c r="B89" s="27">
        <v>52</v>
      </c>
      <c r="C89" s="27">
        <v>56</v>
      </c>
      <c r="D89" s="20">
        <f>F89*35+F89*1.25*8+F89*1.5*5+F89*1.75*4</f>
        <v>1299.5854525937498</v>
      </c>
      <c r="E89" s="20">
        <f t="shared" si="3"/>
        <v>457.26332356250032</v>
      </c>
      <c r="F89" s="6">
        <f>VLOOKUP(A89,'Annexe 3 (accord 2019)'!$A$7:$G$109,4,FALSE)</f>
        <v>21.841772312499998</v>
      </c>
      <c r="G89" s="21">
        <f>VLOOKUP(A89,'Annexe 2'!A89:E130,4,FALSE)</f>
        <v>1528.2171143749999</v>
      </c>
    </row>
    <row r="90" spans="1:7" x14ac:dyDescent="0.15">
      <c r="A90" s="23" t="s">
        <v>84</v>
      </c>
      <c r="B90" s="26">
        <v>51</v>
      </c>
      <c r="C90" s="26">
        <v>55</v>
      </c>
      <c r="D90" s="53">
        <f>F90*35+F90*1.25*8+F90*1.5*5+F90*1.75*3</f>
        <v>1382.8613813437498</v>
      </c>
      <c r="E90" s="53">
        <f t="shared" si="3"/>
        <v>895.09651481250012</v>
      </c>
      <c r="F90" s="72">
        <f>VLOOKUP(A90,'Annexe 3 (accord 2019)'!$A$7:$G$109,4,FALSE)</f>
        <v>23.945651624999996</v>
      </c>
      <c r="G90" s="49">
        <f>VLOOKUP(A90,'Annexe 2'!A90:E131,4,FALSE)</f>
        <v>1830.4096387499999</v>
      </c>
    </row>
    <row r="91" spans="1:7" x14ac:dyDescent="0.15">
      <c r="A91" s="18" t="s">
        <v>85</v>
      </c>
      <c r="B91" s="27">
        <v>52</v>
      </c>
      <c r="C91" s="27">
        <v>56</v>
      </c>
      <c r="D91" s="20">
        <f>F91*35+F91*1.25*8+F91*1.5*5+F91*1.75*4</f>
        <v>1512.5814961250001</v>
      </c>
      <c r="E91" s="20">
        <f t="shared" si="3"/>
        <v>1248.3914852499997</v>
      </c>
      <c r="F91" s="6">
        <f>VLOOKUP(A91,'Annexe 3 (accord 2019)'!$A$7:$G$109,4,FALSE)</f>
        <v>25.421537749999999</v>
      </c>
      <c r="G91" s="21">
        <f>VLOOKUP(A91,'Annexe 2'!A91:E132,4,FALSE)</f>
        <v>2136.7772387499999</v>
      </c>
    </row>
    <row r="92" spans="1:7" x14ac:dyDescent="0.15">
      <c r="A92" s="23" t="s">
        <v>88</v>
      </c>
      <c r="B92" s="26">
        <v>51</v>
      </c>
      <c r="C92" s="26">
        <v>55</v>
      </c>
      <c r="D92" s="53">
        <f>F92*35+F92*1.25*8+F92*1.5*5+F92*1.75*3</f>
        <v>1382.8613813437498</v>
      </c>
      <c r="E92" s="53">
        <f t="shared" si="3"/>
        <v>895.09651481250012</v>
      </c>
      <c r="F92" s="72">
        <f>VLOOKUP(A92,'Annexe 3 (accord 2019)'!$A$7:$G$109,4,FALSE)</f>
        <v>23.945651624999996</v>
      </c>
      <c r="G92" s="49">
        <f>VLOOKUP(A92,'Annexe 2'!A92:E133,4,FALSE)</f>
        <v>1830.4096387499999</v>
      </c>
    </row>
    <row r="93" spans="1:7" x14ac:dyDescent="0.15">
      <c r="A93" s="18" t="s">
        <v>90</v>
      </c>
      <c r="B93" s="27">
        <v>52</v>
      </c>
      <c r="C93" s="27">
        <v>56</v>
      </c>
      <c r="D93" s="20">
        <f>F93*35+F93*1.25*8+F93*1.5*5+F93*1.75*4</f>
        <v>1242.0019587500001</v>
      </c>
      <c r="E93" s="20">
        <f t="shared" si="3"/>
        <v>243.38177499999938</v>
      </c>
      <c r="F93" s="6">
        <f>VLOOKUP(A93,'Annexe 3 (accord 2019)'!$A$7:$G$109,4,FALSE)</f>
        <v>20.8739825</v>
      </c>
      <c r="G93" s="21">
        <f>VLOOKUP(A93,'Annexe 2'!A93:E134,4,FALSE)</f>
        <v>1363.6928462499998</v>
      </c>
    </row>
    <row r="94" spans="1:7" x14ac:dyDescent="0.15">
      <c r="A94" s="23" t="s">
        <v>96</v>
      </c>
      <c r="B94" s="26">
        <v>56</v>
      </c>
      <c r="C94" s="26">
        <v>57</v>
      </c>
      <c r="D94" s="53">
        <f>F94*35+F94*1.25*8+F94*1.5*5+F94*1.75*8</f>
        <v>1452.0703426249997</v>
      </c>
      <c r="E94" s="53">
        <f t="shared" si="3"/>
        <v>509.54537725000046</v>
      </c>
      <c r="F94" s="72">
        <f>VLOOKUP(A94,'Annexe 3 (accord 2019)'!$A$7:$G$109,4,FALSE)</f>
        <v>21.835644249999998</v>
      </c>
      <c r="G94" s="49">
        <f>VLOOKUP(A94,'Annexe 2'!A94:E135,4,FALSE)</f>
        <v>1706.84303125</v>
      </c>
    </row>
    <row r="95" spans="1:7" x14ac:dyDescent="0.15">
      <c r="A95" s="18" t="s">
        <v>98</v>
      </c>
      <c r="B95" s="27">
        <v>56</v>
      </c>
      <c r="C95" s="27">
        <v>57</v>
      </c>
      <c r="D95" s="20">
        <f>F95*35+F95*1.25*8+F95*1.5*5+F95*1.75*8</f>
        <v>1452.0703426249997</v>
      </c>
      <c r="E95" s="20">
        <f t="shared" si="3"/>
        <v>509.54537725000046</v>
      </c>
      <c r="F95" s="6">
        <f>VLOOKUP(A95,'Annexe 3 (accord 2019)'!$A$7:$G$109,4,FALSE)</f>
        <v>21.835644249999998</v>
      </c>
      <c r="G95" s="21">
        <f>VLOOKUP(A95,'Annexe 2'!A95:E136,4,FALSE)</f>
        <v>1706.84303125</v>
      </c>
    </row>
    <row r="96" spans="1:7" ht="17" thickBot="1" x14ac:dyDescent="0.2">
      <c r="A96" s="30" t="s">
        <v>104</v>
      </c>
      <c r="B96" s="33">
        <v>52</v>
      </c>
      <c r="C96" s="33">
        <v>56</v>
      </c>
      <c r="D96" s="54">
        <f>G96</f>
        <v>731.45886187499991</v>
      </c>
      <c r="E96" s="54" t="s">
        <v>118</v>
      </c>
      <c r="F96" s="79">
        <f>VLOOKUP(A96,'Annexe 3 (accord 2019)'!$A$7:$G$109,4,FALSE)</f>
        <v>12.29342625</v>
      </c>
      <c r="G96" s="50">
        <f>VLOOKUP(A96,'Annexe 2'!A96:E137,4,FALSE)</f>
        <v>731.45886187499991</v>
      </c>
    </row>
    <row r="99" spans="1:7" ht="37" customHeight="1" x14ac:dyDescent="0.2">
      <c r="A99" s="211" t="s">
        <v>236</v>
      </c>
      <c r="B99" s="211"/>
      <c r="C99" s="211"/>
      <c r="D99" s="211"/>
      <c r="E99" s="211"/>
      <c r="F99" s="211"/>
      <c r="G99" s="211"/>
    </row>
  </sheetData>
  <mergeCells count="5">
    <mergeCell ref="A1:G1"/>
    <mergeCell ref="A4:G4"/>
    <mergeCell ref="A6:G6"/>
    <mergeCell ref="A52:G52"/>
    <mergeCell ref="A99:G99"/>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ignoredErrors>
    <ignoredError sqref="D19 D32 D34 D38 D42 D44 D4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8135-D97A-D742-BA03-13AFC0F7FF79}">
  <sheetPr>
    <tabColor rgb="FF7030A0"/>
  </sheetPr>
  <dimension ref="A1:J48"/>
  <sheetViews>
    <sheetView topLeftCell="A9" zoomScaleNormal="100" workbookViewId="0">
      <selection activeCell="G17" sqref="G17"/>
    </sheetView>
  </sheetViews>
  <sheetFormatPr baseColWidth="10" defaultColWidth="17.83203125" defaultRowHeight="14" x14ac:dyDescent="0.15"/>
  <cols>
    <col min="1" max="1" width="16" style="84" customWidth="1"/>
    <col min="2" max="2" width="8.83203125" style="84" customWidth="1"/>
    <col min="3" max="3" width="20.5" style="84" customWidth="1"/>
    <col min="4" max="4" width="17" style="84" customWidth="1"/>
    <col min="5" max="7" width="14.83203125" style="84" customWidth="1"/>
    <col min="8" max="10" width="18.33203125" style="84" customWidth="1"/>
    <col min="11" max="16384" width="17.83203125" style="84"/>
  </cols>
  <sheetData>
    <row r="1" spans="1:10" ht="30" customHeight="1" x14ac:dyDescent="0.15">
      <c r="A1" s="85" t="s">
        <v>213</v>
      </c>
    </row>
    <row r="2" spans="1:10" ht="14" customHeight="1" x14ac:dyDescent="0.15">
      <c r="A2" s="85"/>
    </row>
    <row r="3" spans="1:10" ht="14" customHeight="1" x14ac:dyDescent="0.15">
      <c r="A3" s="86" t="s">
        <v>233</v>
      </c>
    </row>
    <row r="4" spans="1:10" ht="14" customHeight="1" x14ac:dyDescent="0.15">
      <c r="A4" s="86" t="s">
        <v>237</v>
      </c>
    </row>
    <row r="5" spans="1:10" ht="15" thickBot="1" x14ac:dyDescent="0.2">
      <c r="B5" s="224"/>
      <c r="C5" s="224"/>
    </row>
    <row r="6" spans="1:10" s="92" customFormat="1" ht="45" x14ac:dyDescent="0.15">
      <c r="A6" s="87" t="s">
        <v>140</v>
      </c>
      <c r="B6" s="88" t="s">
        <v>141</v>
      </c>
      <c r="C6" s="88" t="s">
        <v>142</v>
      </c>
      <c r="D6" s="89" t="s">
        <v>143</v>
      </c>
      <c r="E6" s="90" t="s">
        <v>144</v>
      </c>
      <c r="F6" s="91" t="s">
        <v>145</v>
      </c>
      <c r="G6" s="89" t="s">
        <v>146</v>
      </c>
      <c r="H6" s="90" t="s">
        <v>147</v>
      </c>
      <c r="I6" s="91" t="s">
        <v>148</v>
      </c>
      <c r="J6" s="89" t="s">
        <v>149</v>
      </c>
    </row>
    <row r="7" spans="1:10" ht="30" x14ac:dyDescent="0.15">
      <c r="A7" s="93" t="s">
        <v>150</v>
      </c>
      <c r="B7" s="94">
        <v>1</v>
      </c>
      <c r="C7" s="95" t="s">
        <v>151</v>
      </c>
      <c r="D7" s="96" t="s">
        <v>152</v>
      </c>
      <c r="E7" s="93" t="s">
        <v>118</v>
      </c>
      <c r="F7" s="97" t="s">
        <v>118</v>
      </c>
      <c r="G7" s="98" t="s">
        <v>118</v>
      </c>
      <c r="H7" s="99" t="s">
        <v>118</v>
      </c>
      <c r="I7" s="100" t="s">
        <v>118</v>
      </c>
      <c r="J7" s="98" t="s">
        <v>118</v>
      </c>
    </row>
    <row r="8" spans="1:10" ht="30" x14ac:dyDescent="0.15">
      <c r="A8" s="101" t="s">
        <v>153</v>
      </c>
      <c r="B8" s="102">
        <v>2</v>
      </c>
      <c r="C8" s="103" t="s">
        <v>154</v>
      </c>
      <c r="D8" s="163">
        <v>2671.38</v>
      </c>
      <c r="E8" s="104">
        <v>0.03</v>
      </c>
      <c r="F8" s="105">
        <v>0.03</v>
      </c>
      <c r="G8" s="106">
        <v>0.03</v>
      </c>
      <c r="H8" s="107">
        <f>D8+1*E8*D8</f>
        <v>2751.5214000000001</v>
      </c>
      <c r="I8" s="108">
        <f>D8+2*E8*D8</f>
        <v>2831.6628000000001</v>
      </c>
      <c r="J8" s="109">
        <f>D8+3*E8*D8</f>
        <v>2911.8042</v>
      </c>
    </row>
    <row r="9" spans="1:10" ht="30" x14ac:dyDescent="0.15">
      <c r="A9" s="93" t="s">
        <v>155</v>
      </c>
      <c r="B9" s="97">
        <v>3</v>
      </c>
      <c r="C9" s="97" t="s">
        <v>156</v>
      </c>
      <c r="D9" s="164">
        <v>2143.02</v>
      </c>
      <c r="E9" s="110">
        <v>0.03</v>
      </c>
      <c r="F9" s="111">
        <v>0.03</v>
      </c>
      <c r="G9" s="112">
        <v>0.03</v>
      </c>
      <c r="H9" s="99">
        <f>D9+1*E9*D9</f>
        <v>2207.3105999999998</v>
      </c>
      <c r="I9" s="100">
        <f>D9+2*E9*D9</f>
        <v>2271.6012000000001</v>
      </c>
      <c r="J9" s="113">
        <f>D9+3*E9*D9</f>
        <v>2335.8917999999999</v>
      </c>
    </row>
    <row r="10" spans="1:10" ht="30" x14ac:dyDescent="0.15">
      <c r="A10" s="101" t="s">
        <v>157</v>
      </c>
      <c r="B10" s="102">
        <v>4</v>
      </c>
      <c r="C10" s="114" t="s">
        <v>158</v>
      </c>
      <c r="D10" s="163">
        <v>1863.54</v>
      </c>
      <c r="E10" s="104">
        <v>0.03</v>
      </c>
      <c r="F10" s="105">
        <v>0.03</v>
      </c>
      <c r="G10" s="106">
        <v>0.03</v>
      </c>
      <c r="H10" s="107">
        <f>D10+1*E10*D10</f>
        <v>1919.4461999999999</v>
      </c>
      <c r="I10" s="108">
        <f>D10+2*E10*D10</f>
        <v>1975.3524</v>
      </c>
      <c r="J10" s="109">
        <f>D10+3*E10*D10</f>
        <v>2031.2585999999999</v>
      </c>
    </row>
    <row r="11" spans="1:10" ht="30" x14ac:dyDescent="0.15">
      <c r="A11" s="93" t="s">
        <v>159</v>
      </c>
      <c r="B11" s="97">
        <v>5</v>
      </c>
      <c r="C11" s="115" t="s">
        <v>160</v>
      </c>
      <c r="D11" s="164">
        <v>1715</v>
      </c>
      <c r="E11" s="110">
        <v>0.03</v>
      </c>
      <c r="F11" s="111">
        <v>0.03</v>
      </c>
      <c r="G11" s="98" t="s">
        <v>118</v>
      </c>
      <c r="H11" s="165">
        <f>D11+1*E11*D11</f>
        <v>1766.45</v>
      </c>
      <c r="I11" s="166">
        <f>D11+2*E11*D11</f>
        <v>1817.9</v>
      </c>
      <c r="J11" s="116" t="s">
        <v>118</v>
      </c>
    </row>
    <row r="12" spans="1:10" ht="31" thickBot="1" x14ac:dyDescent="0.2">
      <c r="A12" s="117" t="s">
        <v>161</v>
      </c>
      <c r="B12" s="118">
        <v>6</v>
      </c>
      <c r="C12" s="118" t="s">
        <v>162</v>
      </c>
      <c r="D12" s="247">
        <v>1709.28</v>
      </c>
      <c r="E12" s="119">
        <v>0.03</v>
      </c>
      <c r="F12" s="118" t="s">
        <v>118</v>
      </c>
      <c r="G12" s="120" t="s">
        <v>118</v>
      </c>
      <c r="H12" s="167">
        <f>D12+1*E12*D12</f>
        <v>1760.5583999999999</v>
      </c>
      <c r="I12" s="168" t="s">
        <v>118</v>
      </c>
      <c r="J12" s="121" t="s">
        <v>118</v>
      </c>
    </row>
    <row r="14" spans="1:10" ht="37" customHeight="1" x14ac:dyDescent="0.15">
      <c r="A14" s="225" t="s">
        <v>226</v>
      </c>
      <c r="B14" s="225"/>
      <c r="C14" s="225"/>
      <c r="D14" s="225"/>
      <c r="E14" s="225"/>
      <c r="F14" s="225"/>
      <c r="G14" s="225"/>
      <c r="H14" s="225"/>
      <c r="I14" s="225"/>
      <c r="J14" s="225"/>
    </row>
    <row r="15" spans="1:10" x14ac:dyDescent="0.15">
      <c r="A15" s="92"/>
      <c r="B15" s="92"/>
      <c r="C15" s="92"/>
      <c r="D15" s="92"/>
    </row>
    <row r="16" spans="1:10" ht="20" x14ac:dyDescent="0.15">
      <c r="A16" s="85" t="s">
        <v>163</v>
      </c>
    </row>
    <row r="17" spans="1:4" ht="15" thickBot="1" x14ac:dyDescent="0.2"/>
    <row r="18" spans="1:4" ht="15" x14ac:dyDescent="0.15">
      <c r="A18" s="226" t="s">
        <v>2</v>
      </c>
      <c r="B18" s="227"/>
      <c r="C18" s="227"/>
      <c r="D18" s="122" t="s">
        <v>141</v>
      </c>
    </row>
    <row r="19" spans="1:4" x14ac:dyDescent="0.15">
      <c r="A19" s="220" t="s">
        <v>164</v>
      </c>
      <c r="B19" s="221"/>
      <c r="C19" s="221"/>
      <c r="D19" s="123">
        <v>1</v>
      </c>
    </row>
    <row r="20" spans="1:4" x14ac:dyDescent="0.15">
      <c r="A20" s="222" t="s">
        <v>165</v>
      </c>
      <c r="B20" s="223"/>
      <c r="C20" s="223"/>
      <c r="D20" s="124">
        <v>2</v>
      </c>
    </row>
    <row r="21" spans="1:4" x14ac:dyDescent="0.15">
      <c r="A21" s="220" t="s">
        <v>166</v>
      </c>
      <c r="B21" s="221"/>
      <c r="C21" s="221"/>
      <c r="D21" s="123">
        <v>2</v>
      </c>
    </row>
    <row r="22" spans="1:4" x14ac:dyDescent="0.15">
      <c r="A22" s="222" t="s">
        <v>167</v>
      </c>
      <c r="B22" s="223"/>
      <c r="C22" s="223"/>
      <c r="D22" s="124">
        <v>3</v>
      </c>
    </row>
    <row r="23" spans="1:4" x14ac:dyDescent="0.15">
      <c r="A23" s="220" t="s">
        <v>168</v>
      </c>
      <c r="B23" s="221"/>
      <c r="C23" s="221"/>
      <c r="D23" s="123">
        <v>3</v>
      </c>
    </row>
    <row r="24" spans="1:4" x14ac:dyDescent="0.15">
      <c r="A24" s="222" t="s">
        <v>169</v>
      </c>
      <c r="B24" s="223"/>
      <c r="C24" s="223"/>
      <c r="D24" s="124">
        <v>4</v>
      </c>
    </row>
    <row r="25" spans="1:4" x14ac:dyDescent="0.15">
      <c r="A25" s="220" t="s">
        <v>170</v>
      </c>
      <c r="B25" s="221"/>
      <c r="C25" s="221"/>
      <c r="D25" s="123">
        <v>4</v>
      </c>
    </row>
    <row r="26" spans="1:4" x14ac:dyDescent="0.15">
      <c r="A26" s="222" t="s">
        <v>171</v>
      </c>
      <c r="B26" s="223"/>
      <c r="C26" s="223"/>
      <c r="D26" s="124">
        <v>2</v>
      </c>
    </row>
    <row r="27" spans="1:4" x14ac:dyDescent="0.15">
      <c r="A27" s="220" t="s">
        <v>172</v>
      </c>
      <c r="B27" s="221"/>
      <c r="C27" s="221"/>
      <c r="D27" s="123">
        <v>3</v>
      </c>
    </row>
    <row r="28" spans="1:4" x14ac:dyDescent="0.15">
      <c r="A28" s="222" t="s">
        <v>173</v>
      </c>
      <c r="B28" s="223"/>
      <c r="C28" s="223"/>
      <c r="D28" s="124">
        <v>5</v>
      </c>
    </row>
    <row r="29" spans="1:4" x14ac:dyDescent="0.15">
      <c r="A29" s="220" t="s">
        <v>174</v>
      </c>
      <c r="B29" s="221"/>
      <c r="C29" s="221"/>
      <c r="D29" s="123">
        <v>2</v>
      </c>
    </row>
    <row r="30" spans="1:4" x14ac:dyDescent="0.15">
      <c r="A30" s="222" t="s">
        <v>175</v>
      </c>
      <c r="B30" s="223"/>
      <c r="C30" s="223"/>
      <c r="D30" s="124">
        <v>5</v>
      </c>
    </row>
    <row r="31" spans="1:4" x14ac:dyDescent="0.15">
      <c r="A31" s="220" t="s">
        <v>176</v>
      </c>
      <c r="B31" s="221"/>
      <c r="C31" s="221"/>
      <c r="D31" s="123">
        <v>2</v>
      </c>
    </row>
    <row r="32" spans="1:4" x14ac:dyDescent="0.15">
      <c r="A32" s="222" t="s">
        <v>177</v>
      </c>
      <c r="B32" s="223"/>
      <c r="C32" s="223"/>
      <c r="D32" s="124">
        <v>3</v>
      </c>
    </row>
    <row r="33" spans="1:4" x14ac:dyDescent="0.15">
      <c r="A33" s="220" t="s">
        <v>178</v>
      </c>
      <c r="B33" s="221"/>
      <c r="C33" s="221"/>
      <c r="D33" s="123">
        <v>6</v>
      </c>
    </row>
    <row r="34" spans="1:4" x14ac:dyDescent="0.15">
      <c r="A34" s="222" t="s">
        <v>179</v>
      </c>
      <c r="B34" s="223"/>
      <c r="C34" s="223"/>
      <c r="D34" s="124">
        <v>6</v>
      </c>
    </row>
    <row r="35" spans="1:4" x14ac:dyDescent="0.15">
      <c r="A35" s="220" t="s">
        <v>180</v>
      </c>
      <c r="B35" s="221"/>
      <c r="C35" s="221"/>
      <c r="D35" s="123">
        <v>6</v>
      </c>
    </row>
    <row r="36" spans="1:4" x14ac:dyDescent="0.15">
      <c r="A36" s="222" t="s">
        <v>181</v>
      </c>
      <c r="B36" s="223"/>
      <c r="C36" s="223"/>
      <c r="D36" s="124">
        <v>6</v>
      </c>
    </row>
    <row r="37" spans="1:4" x14ac:dyDescent="0.15">
      <c r="A37" s="220" t="s">
        <v>182</v>
      </c>
      <c r="B37" s="221"/>
      <c r="C37" s="221"/>
      <c r="D37" s="123">
        <v>2</v>
      </c>
    </row>
    <row r="38" spans="1:4" x14ac:dyDescent="0.15">
      <c r="A38" s="222" t="s">
        <v>183</v>
      </c>
      <c r="B38" s="223"/>
      <c r="C38" s="223"/>
      <c r="D38" s="124">
        <v>4</v>
      </c>
    </row>
    <row r="39" spans="1:4" ht="15" x14ac:dyDescent="0.15">
      <c r="A39" s="220" t="s">
        <v>184</v>
      </c>
      <c r="B39" s="221"/>
      <c r="C39" s="221"/>
      <c r="D39" s="123" t="s">
        <v>152</v>
      </c>
    </row>
    <row r="40" spans="1:4" x14ac:dyDescent="0.15">
      <c r="A40" s="222" t="s">
        <v>185</v>
      </c>
      <c r="B40" s="223"/>
      <c r="C40" s="223"/>
      <c r="D40" s="124">
        <v>3</v>
      </c>
    </row>
    <row r="41" spans="1:4" x14ac:dyDescent="0.15">
      <c r="A41" s="220" t="s">
        <v>186</v>
      </c>
      <c r="B41" s="221"/>
      <c r="C41" s="221"/>
      <c r="D41" s="123">
        <v>3</v>
      </c>
    </row>
    <row r="42" spans="1:4" x14ac:dyDescent="0.15">
      <c r="A42" s="222" t="s">
        <v>187</v>
      </c>
      <c r="B42" s="223"/>
      <c r="C42" s="223"/>
      <c r="D42" s="124">
        <v>4</v>
      </c>
    </row>
    <row r="43" spans="1:4" x14ac:dyDescent="0.15">
      <c r="A43" s="220" t="s">
        <v>188</v>
      </c>
      <c r="B43" s="221"/>
      <c r="C43" s="221"/>
      <c r="D43" s="123">
        <v>2</v>
      </c>
    </row>
    <row r="44" spans="1:4" x14ac:dyDescent="0.15">
      <c r="A44" s="222" t="s">
        <v>189</v>
      </c>
      <c r="B44" s="223"/>
      <c r="C44" s="223"/>
      <c r="D44" s="124">
        <v>4</v>
      </c>
    </row>
    <row r="45" spans="1:4" x14ac:dyDescent="0.15">
      <c r="A45" s="220" t="s">
        <v>190</v>
      </c>
      <c r="B45" s="221"/>
      <c r="C45" s="221"/>
      <c r="D45" s="123">
        <v>4</v>
      </c>
    </row>
    <row r="46" spans="1:4" x14ac:dyDescent="0.15">
      <c r="A46" s="222" t="s">
        <v>191</v>
      </c>
      <c r="B46" s="223"/>
      <c r="C46" s="223"/>
      <c r="D46" s="124">
        <v>5</v>
      </c>
    </row>
    <row r="47" spans="1:4" x14ac:dyDescent="0.15">
      <c r="A47" s="220" t="s">
        <v>192</v>
      </c>
      <c r="B47" s="221"/>
      <c r="C47" s="221"/>
      <c r="D47" s="123">
        <v>5</v>
      </c>
    </row>
    <row r="48" spans="1:4" ht="15" thickBot="1" x14ac:dyDescent="0.2">
      <c r="A48" s="228" t="s">
        <v>193</v>
      </c>
      <c r="B48" s="229"/>
      <c r="C48" s="229"/>
      <c r="D48" s="125">
        <v>5</v>
      </c>
    </row>
  </sheetData>
  <mergeCells count="33">
    <mergeCell ref="A48:C48"/>
    <mergeCell ref="A43:C43"/>
    <mergeCell ref="A42:C42"/>
    <mergeCell ref="A41:C41"/>
    <mergeCell ref="A33:C33"/>
    <mergeCell ref="A32:C32"/>
    <mergeCell ref="A31:C31"/>
    <mergeCell ref="A30:C30"/>
    <mergeCell ref="A47:C47"/>
    <mergeCell ref="A38:C38"/>
    <mergeCell ref="A37:C37"/>
    <mergeCell ref="A36:C36"/>
    <mergeCell ref="A35:C35"/>
    <mergeCell ref="A34:C34"/>
    <mergeCell ref="A44:C44"/>
    <mergeCell ref="A45:C45"/>
    <mergeCell ref="A46:C46"/>
    <mergeCell ref="A40:C40"/>
    <mergeCell ref="A39:C39"/>
    <mergeCell ref="A29:C29"/>
    <mergeCell ref="A28:C28"/>
    <mergeCell ref="A23:C23"/>
    <mergeCell ref="A22:C22"/>
    <mergeCell ref="B5:C5"/>
    <mergeCell ref="A14:J14"/>
    <mergeCell ref="A18:C18"/>
    <mergeCell ref="A19:C19"/>
    <mergeCell ref="A20:C20"/>
    <mergeCell ref="A21:C21"/>
    <mergeCell ref="A25:C25"/>
    <mergeCell ref="A24:C24"/>
    <mergeCell ref="A27:C27"/>
    <mergeCell ref="A26:C26"/>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Réalisateurs</vt:lpstr>
      <vt:lpstr>Annexe 1</vt:lpstr>
      <vt:lpstr>Annexe 2</vt:lpstr>
      <vt:lpstr>Annexe 3 (accord 2013)</vt:lpstr>
      <vt:lpstr>Annexe 3 bis (accord 2013)</vt:lpstr>
      <vt:lpstr>Annexe 3 (accord 2019)</vt:lpstr>
      <vt:lpstr>Annexe 3 bis (accord 2019)</vt:lpstr>
      <vt:lpstr>Annexe 4</vt:lpstr>
      <vt:lpstr>Artistes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LL</cp:lastModifiedBy>
  <cp:lastPrinted>2021-12-29T17:37:15Z</cp:lastPrinted>
  <dcterms:created xsi:type="dcterms:W3CDTF">2021-12-29T13:41:56Z</dcterms:created>
  <dcterms:modified xsi:type="dcterms:W3CDTF">2023-01-11T16:38:34Z</dcterms:modified>
</cp:coreProperties>
</file>