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rella/Documents/COVID-19/AI et activité partielle pour envoi/"/>
    </mc:Choice>
  </mc:AlternateContent>
  <xr:revisionPtr revIDLastSave="0" documentId="13_ncr:1_{0D9FCC9E-6D8A-1F4A-9776-C20C86BFFCAA}" xr6:coauthVersionLast="36" xr6:coauthVersionMax="36" xr10:uidLastSave="{00000000-0000-0000-0000-000000000000}"/>
  <bookViews>
    <workbookView xWindow="7760" yWindow="1500" windowWidth="24580" windowHeight="16940" activeTab="2" xr2:uid="{FE321BFE-1E7C-6E41-BD96-C90CE0653D39}"/>
  </bookViews>
  <sheets>
    <sheet name="Cinéma LM" sheetId="1" r:id="rId1"/>
    <sheet name="Cinéma CM" sheetId="4" r:id="rId2"/>
    <sheet name="Audiovisuel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29" i="4" l="1"/>
  <c r="E30" i="4" s="1"/>
  <c r="E31" i="4" s="1"/>
  <c r="E18" i="4"/>
  <c r="E19" i="4" s="1"/>
  <c r="E7" i="4"/>
  <c r="E8" i="4" s="1"/>
  <c r="E9" i="4" s="1"/>
  <c r="B18" i="4"/>
  <c r="B17" i="4"/>
  <c r="B12" i="4"/>
  <c r="B11" i="4"/>
  <c r="B28" i="4"/>
  <c r="B27" i="4"/>
  <c r="E20" i="4" l="1"/>
  <c r="E21" i="4" s="1"/>
  <c r="E32" i="4"/>
  <c r="E33" i="4"/>
  <c r="E11" i="4"/>
  <c r="E10" i="4"/>
  <c r="E22" i="4"/>
  <c r="E16" i="3"/>
  <c r="E17" i="3" s="1"/>
  <c r="E18" i="3" s="1"/>
  <c r="E8" i="3"/>
  <c r="B29" i="3"/>
  <c r="B28" i="3"/>
  <c r="E12" i="4" l="1"/>
  <c r="E23" i="4"/>
  <c r="E34" i="4"/>
  <c r="E19" i="3"/>
  <c r="E20" i="3" s="1"/>
  <c r="E9" i="3"/>
  <c r="E10" i="3"/>
  <c r="E29" i="1"/>
  <c r="E30" i="1" s="1"/>
  <c r="E31" i="1" s="1"/>
  <c r="E11" i="3" l="1"/>
  <c r="E32" i="1"/>
  <c r="B36" i="1"/>
  <c r="B35" i="1"/>
  <c r="B23" i="1"/>
  <c r="B25" i="1"/>
  <c r="B19" i="1"/>
  <c r="B18" i="1"/>
  <c r="B16" i="1"/>
  <c r="E18" i="1" s="1"/>
  <c r="E19" i="1" s="1"/>
  <c r="E20" i="1" s="1"/>
  <c r="E7" i="1"/>
  <c r="E34" i="1" l="1"/>
  <c r="E33" i="1"/>
  <c r="E21" i="1"/>
  <c r="E23" i="1" s="1"/>
  <c r="E8" i="1"/>
  <c r="E35" i="1" l="1"/>
  <c r="E9" i="1"/>
  <c r="E10" i="1" s="1"/>
  <c r="E22" i="1"/>
  <c r="E12" i="1" l="1"/>
  <c r="E11" i="1"/>
  <c r="E24" i="1"/>
  <c r="E13" i="1" l="1"/>
</calcChain>
</file>

<file path=xl/sharedStrings.xml><?xml version="1.0" encoding="utf-8"?>
<sst xmlns="http://schemas.openxmlformats.org/spreadsheetml/2006/main" count="144" uniqueCount="56">
  <si>
    <t>HMC</t>
  </si>
  <si>
    <t>Assiette de calcul de l'indemnité d'activité partielle</t>
  </si>
  <si>
    <t>Majoration courte durée</t>
  </si>
  <si>
    <t>Indemnité d'activité partielle</t>
  </si>
  <si>
    <t>Allocation d'activité partielle</t>
  </si>
  <si>
    <t>Reste à charge employeur</t>
  </si>
  <si>
    <t>Cachet ramené à 7h/jour</t>
  </si>
  <si>
    <t>Dont prestation et fixation</t>
  </si>
  <si>
    <t>Dont reproduction et mise à disposition</t>
  </si>
  <si>
    <t>Engagement journalier</t>
  </si>
  <si>
    <t>Engagement à la semaine 5 jours</t>
  </si>
  <si>
    <t>Dont taux horaire de base</t>
  </si>
  <si>
    <t>Dont taux majoré 25%</t>
  </si>
  <si>
    <t>Engagement à la semaine 6 jours</t>
  </si>
  <si>
    <t>Rémunération servant d'assiette de calcul de l'indemnité</t>
  </si>
  <si>
    <t>Taux horaire du Smic (2020)</t>
  </si>
  <si>
    <t>Taux horaire</t>
  </si>
  <si>
    <t>Indemnité HMC journalière</t>
  </si>
  <si>
    <t>Données générales</t>
  </si>
  <si>
    <t>Allocation maximale journalière (4,5 Smic)</t>
  </si>
  <si>
    <t>Allocation maximale hebdomadaire (4,5 Smic)</t>
  </si>
  <si>
    <t>Engagement ramené à 35h/semaine</t>
  </si>
  <si>
    <t>Artistes-interprètes engagés à la journée</t>
  </si>
  <si>
    <t>Cachet journalier en long métrage (accord du 30 octobre 2018 portant révision des salaires des artistes-interprètes)</t>
  </si>
  <si>
    <t>Tableau de simulation de l'assiette de calcul de l'indemnité d'activité partielle, de son montant et du reste à charge de l'employeur (artistes-interprètes engagés sur un long-métrage)</t>
  </si>
  <si>
    <t>Cachet journalier des artistes-interrètes engagés pour des émissions de TV (accord du 1er mai 2019 portant révision des salaires des artistes-interprètes)</t>
  </si>
  <si>
    <t>Emissions dramatiques</t>
  </si>
  <si>
    <t>Emissions de variétés</t>
  </si>
  <si>
    <t>Journée répétition ou enregistrement</t>
  </si>
  <si>
    <t>Journée unique</t>
  </si>
  <si>
    <t>Répétitions en dehors de la journée d'enregistrement</t>
  </si>
  <si>
    <t>Durée inférieure ou égale à 4 heures</t>
  </si>
  <si>
    <t xml:space="preserve">Durée supérieure à 4 heures </t>
  </si>
  <si>
    <t>Enregistrement</t>
  </si>
  <si>
    <t>Dont heures supplémentaires 25%</t>
  </si>
  <si>
    <t>Nombre d'heures par cachet journalier</t>
  </si>
  <si>
    <t>N.B. : les dispositions conventionnelles ne permettent pas de distinguer la part salariale correspondant à la prestation de travail de celle correspondant à la 1ère diffusion. Il n'est donc pas possible de déduire les droits de diffusion du salaire pour le calcul de l'assiette de l'indemnité d'activité partielle</t>
  </si>
  <si>
    <t>Artistes-interprètes (engagement journalier)</t>
  </si>
  <si>
    <t>Artistes-interprètes engagés à la semaine 5 jours</t>
  </si>
  <si>
    <t>Artistes-interprètes engagés à la semaine 6 jours</t>
  </si>
  <si>
    <t>Artistes-interprètes (engagement hebdomadaire 5 jours)</t>
  </si>
  <si>
    <t>Cachet journalier en court métrage (accord du 30 octobre 2018 portant révision des salaires des artistes-interprètes)</t>
  </si>
  <si>
    <t>Nombre d'heures par cachet</t>
  </si>
  <si>
    <t>Nombre d'heures par jour</t>
  </si>
  <si>
    <t>Nombre d'heures par semaine</t>
  </si>
  <si>
    <t>Dont prestation de travail</t>
  </si>
  <si>
    <t>Tableau de simulation de l'assiette de calcul de l'indemnité d'activité partielle, de son montant et du reste à charge de l'employeur (artistes-interprètes engagés sur un court-métrage)</t>
  </si>
  <si>
    <t>Dont droits de reproduction et mise à disposition (20%)</t>
  </si>
  <si>
    <t>Montant total du cachet journalier</t>
  </si>
  <si>
    <t>Montant total du cachet hebodmadaire</t>
  </si>
  <si>
    <t>Montant total du cachet hebdomadaire</t>
  </si>
  <si>
    <t>Montant du salaire minimum conventionnel</t>
  </si>
  <si>
    <r>
      <t xml:space="preserve">Entrez le montant total du cachet dont vous voulez voir la simulation dans la case jaune.
</t>
    </r>
    <r>
      <rPr>
        <i/>
        <sz val="12"/>
        <color theme="4"/>
        <rFont val="Calibri (Corps)_x0000_"/>
      </rPr>
      <t>Ce tableau est un simulateur mis à disposition des adhérents, il ne saurait engager la responsabilité de notre syndicat. De légères variations peuvent être constatées à cause des arrondis.</t>
    </r>
  </si>
  <si>
    <t>Après déduction indemnité HMC</t>
  </si>
  <si>
    <t>Après déduction droit de reproduction et mise à disposition</t>
  </si>
  <si>
    <t>Après déduction des heures supplémentaires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</si>
</sst>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#,##0.00\ &quot;€&quot;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4"/>
      <name val="Calibri (Corps)_x0000_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6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0" fillId="0" borderId="0" xfId="0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2" fontId="0" fillId="2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/>
    <xf numFmtId="164" fontId="0" fillId="0" borderId="1" xfId="1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AC545-F815-7840-A05A-AB24549BB659}">
  <dimension ref="A1:I37"/>
  <sheetViews>
    <sheetView topLeftCell="C1" workbookViewId="0">
      <selection activeCell="D38" sqref="D38"/>
    </sheetView>
  </sheetViews>
  <sheetFormatPr baseColWidth="10" defaultRowHeight="16"/>
  <cols>
    <col min="1" max="1" width="0.1640625" hidden="1" customWidth="1"/>
    <col min="2" max="2" width="18.6640625" style="3" hidden="1" customWidth="1"/>
    <col min="3" max="3" width="6.83203125" customWidth="1"/>
    <col min="4" max="4" width="49.33203125" customWidth="1"/>
    <col min="6" max="6" width="34.33203125" customWidth="1"/>
  </cols>
  <sheetData>
    <row r="1" spans="1:9" ht="69" customHeight="1">
      <c r="A1" s="58" t="s">
        <v>23</v>
      </c>
      <c r="B1" s="58"/>
      <c r="D1" s="53" t="s">
        <v>24</v>
      </c>
      <c r="E1" s="53"/>
      <c r="F1" s="53"/>
      <c r="G1" s="10"/>
      <c r="H1" s="10"/>
      <c r="I1" s="10"/>
    </row>
    <row r="2" spans="1:9" ht="58" customHeight="1">
      <c r="A2" s="59"/>
      <c r="B2" s="59"/>
      <c r="D2" s="54" t="s">
        <v>52</v>
      </c>
      <c r="E2" s="55"/>
      <c r="F2" s="55"/>
      <c r="G2" s="18"/>
      <c r="H2" s="18"/>
      <c r="I2" s="10"/>
    </row>
    <row r="3" spans="1:9">
      <c r="A3" s="56" t="s">
        <v>18</v>
      </c>
      <c r="B3" s="57"/>
      <c r="D3" s="21"/>
      <c r="E3" s="20"/>
      <c r="F3" s="20"/>
      <c r="G3" s="10"/>
      <c r="H3" s="10"/>
      <c r="I3" s="10"/>
    </row>
    <row r="4" spans="1:9" ht="19">
      <c r="A4" s="13" t="s">
        <v>16</v>
      </c>
      <c r="B4" s="17">
        <v>27.95</v>
      </c>
      <c r="D4" s="50" t="s">
        <v>22</v>
      </c>
      <c r="E4" s="50"/>
      <c r="F4" s="50"/>
      <c r="G4" s="10"/>
      <c r="H4" s="10"/>
      <c r="I4" s="10"/>
    </row>
    <row r="5" spans="1:9">
      <c r="A5" s="1" t="s">
        <v>7</v>
      </c>
      <c r="B5" s="5">
        <v>0.67</v>
      </c>
      <c r="D5" s="21"/>
      <c r="E5" s="21"/>
      <c r="F5" s="20"/>
      <c r="G5" s="10"/>
      <c r="H5" s="10"/>
      <c r="I5" s="10"/>
    </row>
    <row r="6" spans="1:9">
      <c r="A6" s="1" t="s">
        <v>8</v>
      </c>
      <c r="B6" s="5">
        <v>0.33</v>
      </c>
      <c r="D6" s="44" t="s">
        <v>48</v>
      </c>
      <c r="E6" s="22"/>
      <c r="F6" s="20"/>
      <c r="G6" s="10"/>
      <c r="H6" s="10"/>
      <c r="I6" s="10"/>
    </row>
    <row r="7" spans="1:9">
      <c r="A7" s="13" t="s">
        <v>17</v>
      </c>
      <c r="B7" s="17">
        <v>16.73</v>
      </c>
      <c r="D7" s="45" t="s">
        <v>53</v>
      </c>
      <c r="E7" s="23">
        <f>E6-B10</f>
        <v>-16.73</v>
      </c>
      <c r="F7" s="20"/>
      <c r="G7" s="10"/>
      <c r="H7" s="10"/>
      <c r="I7" s="10"/>
    </row>
    <row r="8" spans="1:9">
      <c r="D8" s="45" t="s">
        <v>6</v>
      </c>
      <c r="E8" s="23">
        <f>E7/8*7</f>
        <v>-14.63875</v>
      </c>
      <c r="F8" s="46"/>
      <c r="G8" s="10"/>
      <c r="H8" s="10"/>
      <c r="I8" s="10"/>
    </row>
    <row r="9" spans="1:9">
      <c r="A9" s="56" t="s">
        <v>9</v>
      </c>
      <c r="B9" s="57"/>
      <c r="D9" s="47" t="s">
        <v>54</v>
      </c>
      <c r="E9" s="23">
        <f>E8-(E8*B6)</f>
        <v>-9.8079624999999986</v>
      </c>
      <c r="F9" s="20"/>
      <c r="G9" s="10"/>
      <c r="H9" s="10"/>
      <c r="I9" s="10"/>
    </row>
    <row r="10" spans="1:9">
      <c r="A10" s="28" t="s">
        <v>0</v>
      </c>
      <c r="B10" s="4">
        <v>16.73</v>
      </c>
      <c r="D10" s="44" t="s">
        <v>1</v>
      </c>
      <c r="E10" s="24">
        <f>E9</f>
        <v>-9.8079624999999986</v>
      </c>
      <c r="F10" s="20"/>
      <c r="G10" s="10"/>
      <c r="H10" s="10"/>
      <c r="I10" s="10"/>
    </row>
    <row r="11" spans="1:9">
      <c r="A11" s="28" t="s">
        <v>43</v>
      </c>
      <c r="B11" s="6">
        <v>8</v>
      </c>
      <c r="D11" s="20" t="s">
        <v>3</v>
      </c>
      <c r="E11" s="23">
        <f>B30*E10</f>
        <v>-6.8655737499999985</v>
      </c>
      <c r="F11" s="20"/>
      <c r="G11" s="10"/>
      <c r="H11" s="10"/>
      <c r="I11" s="10"/>
    </row>
    <row r="12" spans="1:9">
      <c r="A12" s="28" t="s">
        <v>2</v>
      </c>
      <c r="B12" s="7">
        <v>0.75</v>
      </c>
      <c r="D12" s="20" t="s">
        <v>4</v>
      </c>
      <c r="E12" s="23">
        <f>MIN(B33*E10, B35)</f>
        <v>-6.8655737499999985</v>
      </c>
      <c r="F12" s="20"/>
      <c r="G12" s="10"/>
      <c r="H12" s="10"/>
      <c r="I12" s="10"/>
    </row>
    <row r="13" spans="1:9">
      <c r="A13" s="30" t="s">
        <v>51</v>
      </c>
      <c r="B13" s="49">
        <v>408</v>
      </c>
      <c r="D13" s="44" t="s">
        <v>5</v>
      </c>
      <c r="E13" s="24">
        <f>E11-E12</f>
        <v>0</v>
      </c>
      <c r="F13" s="20"/>
      <c r="G13" s="10"/>
      <c r="H13" s="10"/>
      <c r="I13" s="10"/>
    </row>
    <row r="14" spans="1:9">
      <c r="D14" s="20"/>
      <c r="E14" s="25"/>
      <c r="F14" s="20"/>
      <c r="G14" s="10"/>
      <c r="H14" s="10"/>
      <c r="I14" s="10"/>
    </row>
    <row r="15" spans="1:9" ht="16" customHeight="1">
      <c r="A15" s="51" t="s">
        <v>10</v>
      </c>
      <c r="B15" s="52"/>
      <c r="D15" s="50" t="s">
        <v>38</v>
      </c>
      <c r="E15" s="50"/>
      <c r="F15" s="50"/>
      <c r="G15" s="10"/>
      <c r="H15" s="10"/>
      <c r="I15" s="10"/>
    </row>
    <row r="16" spans="1:9">
      <c r="A16" s="28" t="s">
        <v>0</v>
      </c>
      <c r="B16" s="4">
        <f>16.73*5</f>
        <v>83.65</v>
      </c>
      <c r="D16" s="44"/>
      <c r="E16" s="25"/>
      <c r="F16" s="20"/>
      <c r="G16" s="10"/>
      <c r="H16" s="10"/>
      <c r="I16" s="10"/>
    </row>
    <row r="17" spans="1:9">
      <c r="A17" s="28" t="s">
        <v>44</v>
      </c>
      <c r="B17" s="6">
        <v>8</v>
      </c>
      <c r="D17" s="44" t="s">
        <v>50</v>
      </c>
      <c r="E17" s="22"/>
      <c r="F17" s="20"/>
      <c r="G17" s="10"/>
      <c r="H17" s="10"/>
      <c r="I17" s="10"/>
    </row>
    <row r="18" spans="1:9">
      <c r="A18" s="1" t="s">
        <v>11</v>
      </c>
      <c r="B18" s="8">
        <f>7*5</f>
        <v>35</v>
      </c>
      <c r="D18" s="45" t="s">
        <v>53</v>
      </c>
      <c r="E18" s="23">
        <f>E17-B16</f>
        <v>-83.65</v>
      </c>
      <c r="F18" s="20"/>
      <c r="G18" s="10"/>
      <c r="H18" s="10"/>
      <c r="I18" s="10"/>
    </row>
    <row r="19" spans="1:9">
      <c r="A19" s="2" t="s">
        <v>12</v>
      </c>
      <c r="B19" s="9">
        <f>1*5</f>
        <v>5</v>
      </c>
      <c r="D19" s="45" t="s">
        <v>21</v>
      </c>
      <c r="E19" s="23">
        <f>E18-(B4*125%*B19)</f>
        <v>-258.33749999999998</v>
      </c>
      <c r="F19" s="20"/>
      <c r="G19" s="10"/>
      <c r="H19" s="10"/>
      <c r="I19" s="10"/>
    </row>
    <row r="20" spans="1:9">
      <c r="A20" s="30" t="s">
        <v>51</v>
      </c>
      <c r="B20" s="49">
        <v>1236.5</v>
      </c>
      <c r="D20" s="47" t="s">
        <v>54</v>
      </c>
      <c r="E20" s="23">
        <f>E19-(E19*B6)</f>
        <v>-173.08612499999998</v>
      </c>
      <c r="F20" s="20"/>
      <c r="G20" s="10"/>
      <c r="H20" s="10"/>
      <c r="I20" s="10"/>
    </row>
    <row r="21" spans="1:9">
      <c r="D21" s="44" t="s">
        <v>1</v>
      </c>
      <c r="E21" s="24">
        <f>E20</f>
        <v>-173.08612499999998</v>
      </c>
      <c r="F21" s="20"/>
      <c r="G21" s="10"/>
      <c r="H21" s="10"/>
      <c r="I21" s="10"/>
    </row>
    <row r="22" spans="1:9">
      <c r="A22" s="26" t="s">
        <v>13</v>
      </c>
      <c r="B22" s="27"/>
      <c r="D22" s="20" t="s">
        <v>3</v>
      </c>
      <c r="E22" s="23">
        <f>B30*E21</f>
        <v>-121.16028749999998</v>
      </c>
      <c r="F22" s="46"/>
      <c r="G22" s="10"/>
      <c r="H22" s="10"/>
      <c r="I22" s="10"/>
    </row>
    <row r="23" spans="1:9">
      <c r="A23" s="28" t="s">
        <v>0</v>
      </c>
      <c r="B23" s="4">
        <f>16.73*6</f>
        <v>100.38</v>
      </c>
      <c r="D23" s="20" t="s">
        <v>4</v>
      </c>
      <c r="E23" s="23">
        <f>MIN(B33*E21, B36)</f>
        <v>-121.16028749999998</v>
      </c>
      <c r="F23" s="20"/>
      <c r="G23" s="10"/>
      <c r="H23" s="10"/>
      <c r="I23" s="10"/>
    </row>
    <row r="24" spans="1:9">
      <c r="A24" s="28" t="s">
        <v>44</v>
      </c>
      <c r="B24" s="6">
        <v>43</v>
      </c>
      <c r="D24" s="44" t="s">
        <v>5</v>
      </c>
      <c r="E24" s="24">
        <f>E22-E23</f>
        <v>0</v>
      </c>
      <c r="F24" s="20"/>
      <c r="G24" s="10"/>
      <c r="H24" s="10"/>
      <c r="I24" s="10"/>
    </row>
    <row r="25" spans="1:9">
      <c r="A25" s="1" t="s">
        <v>11</v>
      </c>
      <c r="B25" s="8">
        <f>7*5</f>
        <v>35</v>
      </c>
      <c r="D25" s="21"/>
      <c r="E25" s="21"/>
      <c r="F25" s="48"/>
      <c r="I25" s="10"/>
    </row>
    <row r="26" spans="1:9" ht="16" customHeight="1">
      <c r="A26" s="2" t="s">
        <v>12</v>
      </c>
      <c r="B26" s="9">
        <v>13</v>
      </c>
      <c r="D26" s="50" t="s">
        <v>39</v>
      </c>
      <c r="E26" s="50"/>
      <c r="F26" s="50"/>
      <c r="I26" s="10"/>
    </row>
    <row r="27" spans="1:9" ht="16" customHeight="1">
      <c r="A27" s="30" t="s">
        <v>51</v>
      </c>
      <c r="B27" s="49">
        <v>1532.7</v>
      </c>
      <c r="D27" s="44"/>
      <c r="E27" s="25"/>
      <c r="F27" s="21"/>
    </row>
    <row r="28" spans="1:9">
      <c r="D28" s="44" t="s">
        <v>49</v>
      </c>
      <c r="E28" s="22"/>
      <c r="F28" s="21"/>
    </row>
    <row r="29" spans="1:9">
      <c r="A29" s="26" t="s">
        <v>3</v>
      </c>
      <c r="B29" s="27"/>
      <c r="D29" s="45" t="s">
        <v>53</v>
      </c>
      <c r="E29" s="23">
        <f>E28-B23</f>
        <v>-100.38</v>
      </c>
      <c r="F29" s="21"/>
    </row>
    <row r="30" spans="1:9" ht="16" customHeight="1">
      <c r="A30" s="11" t="s">
        <v>14</v>
      </c>
      <c r="B30" s="12">
        <v>0.7</v>
      </c>
      <c r="D30" s="45" t="s">
        <v>21</v>
      </c>
      <c r="E30" s="23">
        <f>E29-(B4*125%*B26)</f>
        <v>-554.5675</v>
      </c>
      <c r="F30" s="21"/>
    </row>
    <row r="31" spans="1:9" ht="16" customHeight="1">
      <c r="A31" s="19"/>
      <c r="B31" s="19"/>
      <c r="D31" s="47" t="s">
        <v>54</v>
      </c>
      <c r="E31" s="23">
        <f>E30-(E30*B6)</f>
        <v>-371.56022499999995</v>
      </c>
      <c r="F31" s="21"/>
    </row>
    <row r="32" spans="1:9">
      <c r="A32" s="26" t="s">
        <v>4</v>
      </c>
      <c r="B32" s="27"/>
      <c r="D32" s="44" t="s">
        <v>1</v>
      </c>
      <c r="E32" s="24">
        <f>E31</f>
        <v>-371.56022499999995</v>
      </c>
      <c r="F32" s="21"/>
    </row>
    <row r="33" spans="1:6" ht="17" customHeight="1">
      <c r="A33" s="11" t="s">
        <v>14</v>
      </c>
      <c r="B33" s="14">
        <v>0.7</v>
      </c>
      <c r="D33" s="20" t="s">
        <v>3</v>
      </c>
      <c r="E33" s="23">
        <f>B30*E32</f>
        <v>-260.09215749999993</v>
      </c>
      <c r="F33" s="21"/>
    </row>
    <row r="34" spans="1:6" ht="15" customHeight="1">
      <c r="A34" s="15" t="s">
        <v>15</v>
      </c>
      <c r="B34" s="16">
        <v>10.15</v>
      </c>
      <c r="D34" s="20" t="s">
        <v>4</v>
      </c>
      <c r="E34" s="23">
        <f>MIN(B33*E32, B36)</f>
        <v>-260.09215749999993</v>
      </c>
      <c r="F34" s="21"/>
    </row>
    <row r="35" spans="1:6">
      <c r="A35" s="13" t="s">
        <v>19</v>
      </c>
      <c r="B35" s="17">
        <f>10.15*4.5*7*70%</f>
        <v>223.8075</v>
      </c>
      <c r="D35" s="44" t="s">
        <v>5</v>
      </c>
      <c r="E35" s="24">
        <f>E33-E34</f>
        <v>0</v>
      </c>
      <c r="F35" s="21"/>
    </row>
    <row r="36" spans="1:6">
      <c r="A36" s="13" t="s">
        <v>20</v>
      </c>
      <c r="B36" s="17">
        <f>10.15*4.5*35*70%</f>
        <v>1119.0375000000001</v>
      </c>
      <c r="D36" s="21"/>
      <c r="E36" s="21"/>
      <c r="F36" s="21"/>
    </row>
    <row r="37" spans="1:6">
      <c r="D37" s="21"/>
      <c r="E37" s="21"/>
      <c r="F37" s="21"/>
    </row>
  </sheetData>
  <mergeCells count="10">
    <mergeCell ref="D26:F26"/>
    <mergeCell ref="A15:B15"/>
    <mergeCell ref="D1:F1"/>
    <mergeCell ref="D2:F2"/>
    <mergeCell ref="A3:B3"/>
    <mergeCell ref="A9:B9"/>
    <mergeCell ref="A1:B1"/>
    <mergeCell ref="A2:B2"/>
    <mergeCell ref="D4:F4"/>
    <mergeCell ref="D15:F15"/>
  </mergeCells>
  <dataValidations count="3">
    <dataValidation type="decimal" operator="greaterThanOrEqual" allowBlank="1" showErrorMessage="1" errorTitle="Erreur" error="Vous ne pouvez pas saisir un montant inférieur au salaire minimum conventionnel applicable." sqref="E6" xr:uid="{9666B884-F4B1-174B-9C9F-45FA0D2A0E8D}">
      <formula1>B13</formula1>
    </dataValidation>
    <dataValidation type="decimal" operator="greaterThanOrEqual" allowBlank="1" showErrorMessage="1" errorTitle="Erreur" error="Vous ne pouvez pas saisir un montant inférieur au salaire minimum conventionnel applicable." promptTitle="Erreur" prompt="Vous ne pouvez pas saisir un montant inférieur au salaire minimum conventionnel applicable." sqref="E17" xr:uid="{7337ABFC-6275-2B4D-8221-49D7C568CC39}">
      <formula1>B20</formula1>
    </dataValidation>
    <dataValidation type="decimal" operator="greaterThanOrEqual" allowBlank="1" showErrorMessage="1" errorTitle="Erreur" error="Vous ne pouvez pas saisir un montant inférieur au salaire minimum conventionnel applicable." promptTitle="Erreur" prompt="Vous ne pouvez pas saisir un montant inférieur au salaire minimum conventionnel applicable." sqref="E28" xr:uid="{9A8937BD-6D72-7543-8996-1D4B55A2F66C}">
      <formula1>B27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0CB22-48D7-BB4F-9556-DDC1841A56CA}">
  <dimension ref="A1:I48"/>
  <sheetViews>
    <sheetView topLeftCell="C1" workbookViewId="0">
      <selection activeCell="D30" sqref="D30"/>
    </sheetView>
  </sheetViews>
  <sheetFormatPr baseColWidth="10" defaultRowHeight="16"/>
  <cols>
    <col min="1" max="1" width="0.33203125" hidden="1" customWidth="1"/>
    <col min="2" max="2" width="14.83203125" style="3" hidden="1" customWidth="1"/>
    <col min="3" max="3" width="6.83203125" customWidth="1"/>
    <col min="4" max="4" width="53.5" customWidth="1"/>
    <col min="6" max="6" width="34.33203125" customWidth="1"/>
  </cols>
  <sheetData>
    <row r="1" spans="1:9" ht="69" customHeight="1">
      <c r="A1" s="60" t="s">
        <v>41</v>
      </c>
      <c r="B1" s="61"/>
      <c r="D1" s="58" t="s">
        <v>46</v>
      </c>
      <c r="E1" s="58"/>
      <c r="F1" s="58"/>
      <c r="G1" s="10"/>
      <c r="H1" s="10"/>
      <c r="I1" s="10"/>
    </row>
    <row r="2" spans="1:9" ht="58" customHeight="1">
      <c r="A2" s="62"/>
      <c r="B2" s="62"/>
      <c r="D2" s="54" t="s">
        <v>52</v>
      </c>
      <c r="E2" s="55"/>
      <c r="F2" s="55"/>
      <c r="G2" s="18"/>
      <c r="H2" s="18"/>
      <c r="I2" s="10"/>
    </row>
    <row r="3" spans="1:9">
      <c r="A3" s="56" t="s">
        <v>9</v>
      </c>
      <c r="B3" s="57"/>
      <c r="D3" s="21"/>
      <c r="E3" s="20"/>
      <c r="F3" s="20"/>
      <c r="G3" s="10"/>
      <c r="H3" s="10"/>
      <c r="I3" s="10"/>
    </row>
    <row r="4" spans="1:9" ht="19">
      <c r="A4" s="30" t="s">
        <v>51</v>
      </c>
      <c r="B4" s="4">
        <v>145.82</v>
      </c>
      <c r="D4" s="50" t="s">
        <v>22</v>
      </c>
      <c r="E4" s="50"/>
      <c r="F4" s="50"/>
      <c r="G4" s="10"/>
      <c r="H4" s="10"/>
      <c r="I4" s="10"/>
    </row>
    <row r="5" spans="1:9">
      <c r="A5" s="1" t="s">
        <v>45</v>
      </c>
      <c r="B5" s="17">
        <v>116.66</v>
      </c>
      <c r="D5" s="21"/>
      <c r="E5" s="21"/>
      <c r="F5" s="20"/>
      <c r="G5" s="10"/>
      <c r="H5" s="10"/>
      <c r="I5" s="10"/>
    </row>
    <row r="6" spans="1:9" ht="16" customHeight="1">
      <c r="A6" s="1" t="s">
        <v>47</v>
      </c>
      <c r="B6" s="4">
        <v>29.16</v>
      </c>
      <c r="D6" s="44" t="s">
        <v>48</v>
      </c>
      <c r="E6" s="22"/>
      <c r="F6" s="20"/>
      <c r="G6" s="10"/>
      <c r="H6" s="10"/>
      <c r="I6" s="10"/>
    </row>
    <row r="7" spans="1:9" ht="16" customHeight="1">
      <c r="A7" s="13" t="s">
        <v>42</v>
      </c>
      <c r="B7" s="41">
        <v>8</v>
      </c>
      <c r="D7" s="45" t="s">
        <v>6</v>
      </c>
      <c r="E7" s="23">
        <f>E6/8*7</f>
        <v>0</v>
      </c>
      <c r="F7" s="20"/>
      <c r="G7" s="10"/>
      <c r="H7" s="10"/>
      <c r="I7" s="10"/>
    </row>
    <row r="8" spans="1:9" ht="16" customHeight="1">
      <c r="D8" s="47" t="s">
        <v>54</v>
      </c>
      <c r="E8" s="23">
        <f>E7-(E7*20%)</f>
        <v>0</v>
      </c>
      <c r="F8" s="46"/>
      <c r="G8" s="10"/>
      <c r="H8" s="10"/>
      <c r="I8" s="10"/>
    </row>
    <row r="9" spans="1:9" ht="16" customHeight="1">
      <c r="A9" s="56" t="s">
        <v>10</v>
      </c>
      <c r="B9" s="57"/>
      <c r="D9" s="44" t="s">
        <v>1</v>
      </c>
      <c r="E9" s="24">
        <f>E8</f>
        <v>0</v>
      </c>
      <c r="F9" s="20"/>
      <c r="G9" s="10"/>
      <c r="H9" s="10"/>
      <c r="I9" s="10"/>
    </row>
    <row r="10" spans="1:9">
      <c r="A10" s="30" t="s">
        <v>51</v>
      </c>
      <c r="B10" s="4">
        <v>546.91999999999996</v>
      </c>
      <c r="D10" s="20" t="s">
        <v>3</v>
      </c>
      <c r="E10" s="23">
        <f>B22*E9</f>
        <v>0</v>
      </c>
      <c r="F10" s="20"/>
      <c r="G10" s="10"/>
      <c r="H10" s="10"/>
      <c r="I10" s="10"/>
    </row>
    <row r="11" spans="1:9">
      <c r="A11" s="1" t="s">
        <v>45</v>
      </c>
      <c r="B11" s="17">
        <f>80%*B10</f>
        <v>437.536</v>
      </c>
      <c r="D11" s="20" t="s">
        <v>4</v>
      </c>
      <c r="E11" s="23">
        <f>MIN(B25*E9, B27)</f>
        <v>0</v>
      </c>
      <c r="F11" s="20"/>
      <c r="G11" s="10"/>
      <c r="H11" s="10"/>
      <c r="I11" s="10"/>
    </row>
    <row r="12" spans="1:9">
      <c r="A12" s="1" t="s">
        <v>47</v>
      </c>
      <c r="B12" s="4">
        <f>20%*B10</f>
        <v>109.384</v>
      </c>
      <c r="D12" s="44" t="s">
        <v>5</v>
      </c>
      <c r="E12" s="24">
        <f>E10-E11</f>
        <v>0</v>
      </c>
      <c r="F12" s="20"/>
      <c r="G12" s="10"/>
      <c r="H12" s="10"/>
      <c r="I12" s="10"/>
    </row>
    <row r="13" spans="1:9">
      <c r="A13" s="13" t="s">
        <v>44</v>
      </c>
      <c r="B13" s="41">
        <v>40</v>
      </c>
      <c r="D13" s="21"/>
      <c r="E13" s="21"/>
      <c r="F13" s="20"/>
      <c r="G13" s="10"/>
      <c r="H13" s="10"/>
      <c r="I13" s="10"/>
    </row>
    <row r="14" spans="1:9">
      <c r="D14" s="20"/>
      <c r="E14" s="25"/>
      <c r="F14" s="20"/>
      <c r="G14" s="10"/>
      <c r="H14" s="10"/>
      <c r="I14" s="10"/>
    </row>
    <row r="15" spans="1:9" ht="16" customHeight="1">
      <c r="A15" s="56" t="s">
        <v>13</v>
      </c>
      <c r="B15" s="57"/>
      <c r="D15" s="50" t="s">
        <v>38</v>
      </c>
      <c r="E15" s="50"/>
      <c r="F15" s="50"/>
      <c r="G15" s="10"/>
      <c r="H15" s="10"/>
      <c r="I15" s="10"/>
    </row>
    <row r="16" spans="1:9">
      <c r="A16" s="30" t="s">
        <v>51</v>
      </c>
      <c r="B16" s="4">
        <v>656.22</v>
      </c>
      <c r="D16" s="44"/>
      <c r="E16" s="25"/>
      <c r="F16" s="20"/>
      <c r="G16" s="10"/>
      <c r="H16" s="10"/>
      <c r="I16" s="10"/>
    </row>
    <row r="17" spans="1:9">
      <c r="A17" s="1" t="s">
        <v>45</v>
      </c>
      <c r="B17" s="17">
        <f>80%*B16</f>
        <v>524.976</v>
      </c>
      <c r="D17" s="44" t="s">
        <v>50</v>
      </c>
      <c r="E17" s="22"/>
      <c r="F17" s="20"/>
      <c r="G17" s="10"/>
      <c r="H17" s="10"/>
      <c r="I17" s="10"/>
    </row>
    <row r="18" spans="1:9">
      <c r="A18" s="1" t="s">
        <v>47</v>
      </c>
      <c r="B18" s="4">
        <f>20%*B16</f>
        <v>131.244</v>
      </c>
      <c r="D18" s="45" t="s">
        <v>21</v>
      </c>
      <c r="E18" s="23">
        <f>E17/40*35</f>
        <v>0</v>
      </c>
      <c r="F18" s="20"/>
      <c r="G18" s="10"/>
      <c r="H18" s="10"/>
      <c r="I18" s="10"/>
    </row>
    <row r="19" spans="1:9">
      <c r="A19" s="13" t="s">
        <v>44</v>
      </c>
      <c r="B19" s="41">
        <v>48</v>
      </c>
      <c r="D19" s="47" t="s">
        <v>54</v>
      </c>
      <c r="E19" s="23">
        <f>E18-(E18*20%)</f>
        <v>0</v>
      </c>
      <c r="F19" s="20"/>
      <c r="G19" s="10"/>
      <c r="H19" s="10"/>
      <c r="I19" s="10"/>
    </row>
    <row r="20" spans="1:9">
      <c r="D20" s="44" t="s">
        <v>1</v>
      </c>
      <c r="E20" s="24">
        <f>E19</f>
        <v>0</v>
      </c>
      <c r="F20" s="20"/>
      <c r="G20" s="10"/>
      <c r="H20" s="10"/>
      <c r="I20" s="10"/>
    </row>
    <row r="21" spans="1:9">
      <c r="A21" s="26" t="s">
        <v>3</v>
      </c>
      <c r="B21" s="27"/>
      <c r="D21" s="20" t="s">
        <v>3</v>
      </c>
      <c r="E21" s="23">
        <f>B22*E20</f>
        <v>0</v>
      </c>
      <c r="F21" s="20"/>
      <c r="G21" s="10"/>
      <c r="H21" s="10"/>
      <c r="I21" s="10"/>
    </row>
    <row r="22" spans="1:9">
      <c r="A22" s="42" t="s">
        <v>14</v>
      </c>
      <c r="B22" s="12">
        <v>0.7</v>
      </c>
      <c r="D22" s="20" t="s">
        <v>4</v>
      </c>
      <c r="E22" s="23">
        <f>MIN(B25*E20, B28)</f>
        <v>0</v>
      </c>
      <c r="F22" s="46"/>
      <c r="G22" s="10"/>
      <c r="H22" s="10"/>
      <c r="I22" s="10"/>
    </row>
    <row r="23" spans="1:9">
      <c r="A23" s="19"/>
      <c r="B23" s="19"/>
      <c r="D23" s="44" t="s">
        <v>5</v>
      </c>
      <c r="E23" s="24">
        <f>E21-E22</f>
        <v>0</v>
      </c>
      <c r="F23" s="20"/>
      <c r="G23" s="10"/>
      <c r="H23" s="10"/>
      <c r="I23" s="10"/>
    </row>
    <row r="24" spans="1:9">
      <c r="A24" s="51" t="s">
        <v>4</v>
      </c>
      <c r="B24" s="52"/>
      <c r="D24" s="21"/>
      <c r="E24" s="21"/>
      <c r="F24" s="20"/>
      <c r="G24" s="10"/>
      <c r="H24" s="10"/>
      <c r="I24" s="10"/>
    </row>
    <row r="25" spans="1:9">
      <c r="A25" s="42" t="s">
        <v>14</v>
      </c>
      <c r="B25" s="14">
        <v>0.7</v>
      </c>
      <c r="D25" s="21"/>
      <c r="E25" s="21"/>
      <c r="F25" s="48"/>
      <c r="I25" s="10"/>
    </row>
    <row r="26" spans="1:9" ht="16" customHeight="1">
      <c r="A26" s="15" t="s">
        <v>15</v>
      </c>
      <c r="B26" s="16">
        <v>10.15</v>
      </c>
      <c r="D26" s="50" t="s">
        <v>39</v>
      </c>
      <c r="E26" s="50"/>
      <c r="F26" s="50"/>
      <c r="I26" s="10"/>
    </row>
    <row r="27" spans="1:9" ht="16" customHeight="1">
      <c r="A27" s="13" t="s">
        <v>19</v>
      </c>
      <c r="B27" s="17">
        <f>10.15*4.5*7*70%</f>
        <v>223.8075</v>
      </c>
      <c r="D27" s="44"/>
      <c r="E27" s="25"/>
      <c r="F27" s="21"/>
    </row>
    <row r="28" spans="1:9">
      <c r="A28" s="13" t="s">
        <v>20</v>
      </c>
      <c r="B28" s="17">
        <f>10.15*4.5*35*70%</f>
        <v>1119.0375000000001</v>
      </c>
      <c r="D28" s="44" t="s">
        <v>50</v>
      </c>
      <c r="E28" s="22"/>
      <c r="F28" s="21"/>
    </row>
    <row r="29" spans="1:9">
      <c r="D29" s="45" t="s">
        <v>21</v>
      </c>
      <c r="E29" s="23">
        <f>E28/48*35</f>
        <v>0</v>
      </c>
      <c r="F29" s="21"/>
    </row>
    <row r="30" spans="1:9" ht="16" customHeight="1">
      <c r="D30" s="47" t="s">
        <v>54</v>
      </c>
      <c r="E30" s="23">
        <f>E29-(E29*20%)</f>
        <v>0</v>
      </c>
      <c r="F30" s="21"/>
    </row>
    <row r="31" spans="1:9" ht="16" customHeight="1">
      <c r="D31" s="44" t="s">
        <v>1</v>
      </c>
      <c r="E31" s="24">
        <f>E30</f>
        <v>0</v>
      </c>
      <c r="F31" s="21"/>
    </row>
    <row r="32" spans="1:9">
      <c r="D32" s="20" t="s">
        <v>3</v>
      </c>
      <c r="E32" s="23">
        <f>B22*E31</f>
        <v>0</v>
      </c>
      <c r="F32" s="21"/>
    </row>
    <row r="33" spans="4:8">
      <c r="D33" s="20" t="s">
        <v>4</v>
      </c>
      <c r="E33" s="23">
        <f>MIN(B25*E31, B28)</f>
        <v>0</v>
      </c>
      <c r="F33" s="21"/>
    </row>
    <row r="34" spans="4:8">
      <c r="D34" s="44" t="s">
        <v>5</v>
      </c>
      <c r="E34" s="24">
        <f>E32-E33</f>
        <v>0</v>
      </c>
      <c r="F34" s="21"/>
    </row>
    <row r="35" spans="4:8">
      <c r="D35" s="21"/>
      <c r="E35" s="21"/>
      <c r="F35" s="21"/>
    </row>
    <row r="36" spans="4:8" ht="16" customHeight="1">
      <c r="D36" s="43"/>
      <c r="E36" s="43"/>
      <c r="F36" s="43"/>
    </row>
    <row r="37" spans="4:8">
      <c r="D37" s="43"/>
      <c r="E37" s="43"/>
      <c r="F37" s="43"/>
      <c r="G37" s="21"/>
      <c r="H37" s="21"/>
    </row>
    <row r="38" spans="4:8">
      <c r="D38" s="43"/>
      <c r="E38" s="43"/>
      <c r="F38" s="43"/>
      <c r="G38" s="21"/>
      <c r="H38" s="21"/>
    </row>
    <row r="39" spans="4:8">
      <c r="D39" s="43"/>
      <c r="E39" s="43"/>
      <c r="F39" s="43"/>
      <c r="G39" s="21"/>
      <c r="H39" s="21"/>
    </row>
    <row r="40" spans="4:8">
      <c r="D40" s="43"/>
      <c r="E40" s="43"/>
      <c r="F40" s="43"/>
      <c r="G40" s="21"/>
      <c r="H40" s="21"/>
    </row>
    <row r="41" spans="4:8">
      <c r="D41" s="43"/>
      <c r="E41" s="43"/>
      <c r="F41" s="43"/>
      <c r="G41" s="21"/>
      <c r="H41" s="21"/>
    </row>
    <row r="42" spans="4:8">
      <c r="D42" s="21"/>
      <c r="E42" s="21"/>
      <c r="F42" s="21"/>
      <c r="G42" s="21"/>
      <c r="H42" s="21"/>
    </row>
    <row r="43" spans="4:8">
      <c r="D43" s="21"/>
      <c r="E43" s="21"/>
      <c r="F43" s="21"/>
      <c r="G43" s="21"/>
      <c r="H43" s="21"/>
    </row>
    <row r="44" spans="4:8">
      <c r="D44" s="21"/>
      <c r="E44" s="21"/>
      <c r="F44" s="21"/>
      <c r="G44" s="21"/>
      <c r="H44" s="21"/>
    </row>
    <row r="45" spans="4:8">
      <c r="D45" s="21"/>
      <c r="E45" s="21"/>
      <c r="F45" s="21"/>
      <c r="G45" s="21"/>
      <c r="H45" s="21"/>
    </row>
    <row r="46" spans="4:8">
      <c r="D46" s="21"/>
      <c r="E46" s="21"/>
      <c r="F46" s="21"/>
      <c r="G46" s="21"/>
      <c r="H46" s="21"/>
    </row>
    <row r="47" spans="4:8">
      <c r="D47" s="21"/>
      <c r="E47" s="21"/>
      <c r="F47" s="21"/>
      <c r="G47" s="21"/>
      <c r="H47" s="21"/>
    </row>
    <row r="48" spans="4:8">
      <c r="D48" s="21"/>
      <c r="E48" s="21"/>
      <c r="F48" s="21"/>
      <c r="G48" s="21"/>
      <c r="H48" s="21"/>
    </row>
  </sheetData>
  <mergeCells count="11">
    <mergeCell ref="A24:B24"/>
    <mergeCell ref="A15:B15"/>
    <mergeCell ref="D26:F26"/>
    <mergeCell ref="D15:F15"/>
    <mergeCell ref="A1:B1"/>
    <mergeCell ref="D1:F1"/>
    <mergeCell ref="A2:B2"/>
    <mergeCell ref="D2:F2"/>
    <mergeCell ref="A3:B3"/>
    <mergeCell ref="A9:B9"/>
    <mergeCell ref="D4:F4"/>
  </mergeCells>
  <dataValidations count="3">
    <dataValidation type="decimal" operator="greaterThanOrEqual" allowBlank="1" showErrorMessage="1" errorTitle="Erreur" error="Vous ne pouvez pas saisir un montant inférieur au salaire minimum conventionnel applicable." sqref="E6" xr:uid="{60AD2BF2-0085-9A48-BC5B-E4620B615B6B}">
      <formula1>B4</formula1>
    </dataValidation>
    <dataValidation type="decimal" operator="greaterThanOrEqual" allowBlank="1" showErrorMessage="1" errorTitle="Erreur" error="Vous ne pouvez pas saisir un montant inférieur au salaire minimum conventionnel applicable." sqref="E17" xr:uid="{CD985B0F-AB3E-9342-A7DF-784C58CCC57A}">
      <formula1>B10</formula1>
    </dataValidation>
    <dataValidation type="decimal" operator="greaterThanOrEqual" allowBlank="1" showErrorMessage="1" errorTitle="Erreur" error="Vous ne pouvez pas saisir un montant inférieur au salaire minimum conventionnel applicable." sqref="E28" xr:uid="{EB22FFF3-5536-0143-B074-2B0D74117DE5}">
      <formula1>B16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A66B8-838B-7B48-92D4-284FBF894613}">
  <dimension ref="A1:I41"/>
  <sheetViews>
    <sheetView tabSelected="1" topLeftCell="C1" workbookViewId="0">
      <selection activeCell="E7" sqref="E7"/>
    </sheetView>
  </sheetViews>
  <sheetFormatPr baseColWidth="10" defaultRowHeight="16"/>
  <cols>
    <col min="1" max="1" width="0.1640625" hidden="1" customWidth="1"/>
    <col min="2" max="2" width="23.33203125" style="3" hidden="1" customWidth="1"/>
    <col min="3" max="3" width="6.83203125" customWidth="1"/>
    <col min="4" max="4" width="45.5" customWidth="1"/>
    <col min="6" max="6" width="34.33203125" customWidth="1"/>
  </cols>
  <sheetData>
    <row r="1" spans="1:9" ht="69" customHeight="1">
      <c r="A1" s="60" t="s">
        <v>25</v>
      </c>
      <c r="B1" s="61"/>
      <c r="D1" s="53" t="s">
        <v>24</v>
      </c>
      <c r="E1" s="53"/>
      <c r="F1" s="53"/>
      <c r="G1" s="10"/>
      <c r="H1" s="10"/>
      <c r="I1" s="10"/>
    </row>
    <row r="2" spans="1:9" ht="58" customHeight="1">
      <c r="A2" s="63" t="s">
        <v>36</v>
      </c>
      <c r="B2" s="63"/>
      <c r="D2" s="54" t="s">
        <v>52</v>
      </c>
      <c r="E2" s="55"/>
      <c r="F2" s="55"/>
      <c r="G2" s="18"/>
      <c r="H2" s="18"/>
      <c r="I2" s="10"/>
    </row>
    <row r="3" spans="1:9">
      <c r="A3" s="64"/>
      <c r="B3" s="64"/>
      <c r="D3" s="21"/>
      <c r="E3" s="20"/>
      <c r="F3" s="20"/>
      <c r="G3" s="10"/>
      <c r="H3" s="10"/>
      <c r="I3" s="10"/>
    </row>
    <row r="4" spans="1:9" ht="19">
      <c r="A4" s="64"/>
      <c r="B4" s="64"/>
      <c r="D4" s="50" t="s">
        <v>37</v>
      </c>
      <c r="E4" s="50"/>
      <c r="F4" s="50"/>
      <c r="G4" s="10"/>
      <c r="H4" s="10"/>
      <c r="I4" s="10"/>
    </row>
    <row r="5" spans="1:9">
      <c r="A5" s="64"/>
      <c r="B5" s="64"/>
      <c r="D5" s="21"/>
      <c r="E5" s="21"/>
      <c r="F5" s="20"/>
      <c r="G5" s="10"/>
      <c r="H5" s="10"/>
      <c r="I5" s="10"/>
    </row>
    <row r="6" spans="1:9">
      <c r="A6" s="64"/>
      <c r="B6" s="64"/>
      <c r="D6" s="44" t="s">
        <v>48</v>
      </c>
      <c r="E6" s="22"/>
      <c r="F6" s="20"/>
      <c r="G6" s="10"/>
      <c r="H6" s="10"/>
      <c r="I6" s="10"/>
    </row>
    <row r="7" spans="1:9">
      <c r="D7" s="45" t="s">
        <v>55</v>
      </c>
      <c r="E7" s="23">
        <f>E6/(9+2*0.25)*7</f>
        <v>0</v>
      </c>
      <c r="F7" s="20"/>
      <c r="G7" s="10"/>
      <c r="H7" s="10"/>
      <c r="I7" s="10"/>
    </row>
    <row r="8" spans="1:9">
      <c r="A8" s="56" t="s">
        <v>18</v>
      </c>
      <c r="B8" s="65"/>
      <c r="D8" s="44" t="s">
        <v>1</v>
      </c>
      <c r="E8" s="24">
        <f>E7</f>
        <v>0</v>
      </c>
      <c r="F8" s="46"/>
      <c r="G8" s="10"/>
      <c r="H8" s="10"/>
      <c r="I8" s="10"/>
    </row>
    <row r="9" spans="1:9">
      <c r="A9" s="13" t="s">
        <v>35</v>
      </c>
      <c r="B9" s="29">
        <v>9</v>
      </c>
      <c r="D9" s="20" t="s">
        <v>3</v>
      </c>
      <c r="E9" s="23">
        <f>B23*E8</f>
        <v>0</v>
      </c>
      <c r="F9" s="20"/>
      <c r="G9" s="10"/>
      <c r="H9" s="10"/>
      <c r="I9" s="10"/>
    </row>
    <row r="10" spans="1:9">
      <c r="A10" s="13" t="s">
        <v>34</v>
      </c>
      <c r="B10" s="29">
        <v>2</v>
      </c>
      <c r="D10" s="20" t="s">
        <v>4</v>
      </c>
      <c r="E10" s="23">
        <f>MIN(B26*E8, B28)</f>
        <v>0</v>
      </c>
      <c r="F10" s="20"/>
      <c r="G10" s="10"/>
      <c r="H10" s="10"/>
      <c r="I10" s="10"/>
    </row>
    <row r="11" spans="1:9">
      <c r="D11" s="44" t="s">
        <v>5</v>
      </c>
      <c r="E11" s="24">
        <f>E9-E10</f>
        <v>0</v>
      </c>
      <c r="F11" s="20"/>
      <c r="G11" s="10"/>
      <c r="H11" s="10"/>
      <c r="I11" s="10"/>
    </row>
    <row r="12" spans="1:9">
      <c r="A12" s="56" t="s">
        <v>26</v>
      </c>
      <c r="B12" s="57"/>
      <c r="D12" s="21"/>
      <c r="E12" s="21"/>
      <c r="F12" s="20"/>
      <c r="G12" s="10"/>
      <c r="H12" s="10"/>
      <c r="I12" s="10"/>
    </row>
    <row r="13" spans="1:9" ht="19">
      <c r="A13" s="28" t="s">
        <v>28</v>
      </c>
      <c r="B13" s="4">
        <v>269.93</v>
      </c>
      <c r="D13" s="50" t="s">
        <v>40</v>
      </c>
      <c r="E13" s="50"/>
      <c r="F13" s="50"/>
      <c r="G13" s="10"/>
      <c r="H13" s="10"/>
      <c r="I13" s="10"/>
    </row>
    <row r="14" spans="1:9">
      <c r="A14" s="28" t="s">
        <v>29</v>
      </c>
      <c r="B14" s="4">
        <v>284.63</v>
      </c>
      <c r="D14" s="21"/>
      <c r="E14" s="21"/>
      <c r="F14" s="20"/>
      <c r="G14" s="10"/>
      <c r="H14" s="10"/>
      <c r="I14" s="10"/>
    </row>
    <row r="15" spans="1:9" ht="16" customHeight="1">
      <c r="A15" s="1"/>
      <c r="B15" s="5"/>
      <c r="D15" s="44" t="s">
        <v>50</v>
      </c>
      <c r="E15" s="22"/>
      <c r="F15" s="20"/>
      <c r="G15" s="10"/>
      <c r="H15" s="10"/>
      <c r="I15" s="10"/>
    </row>
    <row r="16" spans="1:9">
      <c r="A16" s="56" t="s">
        <v>27</v>
      </c>
      <c r="B16" s="57"/>
      <c r="D16" s="45" t="s">
        <v>55</v>
      </c>
      <c r="E16" s="23">
        <f>(E15/45+10*0.25)*35</f>
        <v>87.5</v>
      </c>
      <c r="F16" s="20"/>
      <c r="G16" s="10"/>
      <c r="H16" s="10"/>
      <c r="I16" s="10"/>
    </row>
    <row r="17" spans="1:9">
      <c r="A17" s="28" t="s">
        <v>30</v>
      </c>
      <c r="B17" s="4">
        <v>16.73</v>
      </c>
      <c r="D17" s="44" t="s">
        <v>1</v>
      </c>
      <c r="E17" s="24">
        <f>E16</f>
        <v>87.5</v>
      </c>
      <c r="F17" s="46"/>
      <c r="G17" s="10"/>
      <c r="H17" s="10"/>
      <c r="I17" s="10"/>
    </row>
    <row r="18" spans="1:9">
      <c r="A18" s="1" t="s">
        <v>31</v>
      </c>
      <c r="B18" s="4">
        <v>172.56</v>
      </c>
      <c r="D18" s="20" t="s">
        <v>3</v>
      </c>
      <c r="E18" s="23">
        <f>B23*E17</f>
        <v>61.249999999999993</v>
      </c>
      <c r="F18" s="20"/>
      <c r="G18" s="10"/>
      <c r="H18" s="10"/>
      <c r="I18" s="10"/>
    </row>
    <row r="19" spans="1:9">
      <c r="A19" s="1" t="s">
        <v>32</v>
      </c>
      <c r="B19" s="4">
        <v>269.93</v>
      </c>
      <c r="D19" s="20" t="s">
        <v>4</v>
      </c>
      <c r="E19" s="23">
        <f>MIN(B26*E17, B29)</f>
        <v>61.249999999999993</v>
      </c>
      <c r="F19" s="20"/>
      <c r="G19" s="10"/>
      <c r="H19" s="10"/>
      <c r="I19" s="10"/>
    </row>
    <row r="20" spans="1:9">
      <c r="A20" s="30" t="s">
        <v>33</v>
      </c>
      <c r="B20" s="4">
        <v>391.33</v>
      </c>
      <c r="D20" s="44" t="s">
        <v>5</v>
      </c>
      <c r="E20" s="24">
        <f>E18-E19</f>
        <v>0</v>
      </c>
      <c r="F20" s="20"/>
      <c r="G20" s="10"/>
      <c r="H20" s="10"/>
      <c r="I20" s="10"/>
    </row>
    <row r="21" spans="1:9">
      <c r="D21" s="21"/>
      <c r="E21" s="21"/>
      <c r="F21" s="21"/>
      <c r="G21" s="10"/>
      <c r="H21" s="10"/>
      <c r="I21" s="10"/>
    </row>
    <row r="22" spans="1:9" ht="19">
      <c r="A22" s="51" t="s">
        <v>3</v>
      </c>
      <c r="B22" s="52"/>
      <c r="D22" s="36"/>
      <c r="E22" s="32"/>
      <c r="F22" s="37"/>
      <c r="G22" s="20"/>
      <c r="H22" s="10"/>
      <c r="I22" s="10"/>
    </row>
    <row r="23" spans="1:9" ht="16" customHeight="1">
      <c r="A23" s="11" t="s">
        <v>14</v>
      </c>
      <c r="B23" s="12">
        <v>0.7</v>
      </c>
      <c r="D23" s="38"/>
      <c r="E23" s="32"/>
      <c r="F23" s="37"/>
      <c r="G23" s="20"/>
      <c r="H23" s="10"/>
      <c r="I23" s="10"/>
    </row>
    <row r="24" spans="1:9">
      <c r="D24" s="38"/>
      <c r="E24" s="33"/>
      <c r="F24" s="37"/>
      <c r="G24" s="20"/>
      <c r="H24" s="10"/>
      <c r="I24" s="10"/>
    </row>
    <row r="25" spans="1:9" ht="16" customHeight="1">
      <c r="A25" s="51" t="s">
        <v>4</v>
      </c>
      <c r="B25" s="52"/>
      <c r="D25" s="39"/>
      <c r="E25" s="33"/>
      <c r="F25" s="37"/>
      <c r="G25" s="21"/>
      <c r="I25" s="10"/>
    </row>
    <row r="26" spans="1:9" ht="16" customHeight="1">
      <c r="A26" s="11" t="s">
        <v>14</v>
      </c>
      <c r="B26" s="14">
        <v>0.7</v>
      </c>
      <c r="D26" s="38"/>
      <c r="E26" s="34"/>
      <c r="F26" s="37"/>
      <c r="G26" s="21"/>
      <c r="I26" s="10"/>
    </row>
    <row r="27" spans="1:9" ht="16" customHeight="1">
      <c r="A27" s="15" t="s">
        <v>15</v>
      </c>
      <c r="B27" s="16">
        <v>10.15</v>
      </c>
      <c r="D27" s="37"/>
      <c r="E27" s="33"/>
      <c r="F27" s="37"/>
      <c r="G27" s="21"/>
    </row>
    <row r="28" spans="1:9">
      <c r="A28" s="13" t="s">
        <v>19</v>
      </c>
      <c r="B28" s="17">
        <f>10.15*4.5*7*70%</f>
        <v>223.8075</v>
      </c>
      <c r="D28" s="37"/>
      <c r="E28" s="33"/>
      <c r="F28" s="37"/>
      <c r="G28" s="21"/>
    </row>
    <row r="29" spans="1:9">
      <c r="A29" s="13" t="s">
        <v>20</v>
      </c>
      <c r="B29" s="17">
        <f>10.15*4.5*35*70%</f>
        <v>1119.0375000000001</v>
      </c>
      <c r="D29" s="38"/>
      <c r="E29" s="34"/>
      <c r="F29" s="40"/>
      <c r="G29" s="21"/>
    </row>
    <row r="30" spans="1:9" ht="16" customHeight="1">
      <c r="A30" s="31"/>
      <c r="B30" s="31"/>
      <c r="D30" s="35"/>
      <c r="E30" s="35"/>
      <c r="F30" s="35"/>
      <c r="G30" s="21"/>
    </row>
    <row r="31" spans="1:9" ht="16" customHeight="1">
      <c r="A31" s="21"/>
      <c r="B31" s="25"/>
      <c r="D31" s="35"/>
      <c r="E31" s="35"/>
      <c r="F31" s="35"/>
      <c r="G31" s="21"/>
    </row>
    <row r="32" spans="1:9">
      <c r="D32" s="35"/>
      <c r="E32" s="35"/>
      <c r="F32" s="35"/>
      <c r="G32" s="21"/>
    </row>
    <row r="33" spans="4:7">
      <c r="D33" s="37"/>
      <c r="E33" s="33"/>
      <c r="F33" s="35"/>
      <c r="G33" s="21"/>
    </row>
    <row r="34" spans="4:7">
      <c r="D34" s="37"/>
      <c r="E34" s="33"/>
      <c r="F34" s="35"/>
      <c r="G34" s="21"/>
    </row>
    <row r="35" spans="4:7">
      <c r="D35" s="38"/>
      <c r="E35" s="34"/>
      <c r="F35" s="35"/>
      <c r="G35" s="21"/>
    </row>
    <row r="36" spans="4:7">
      <c r="D36" s="35"/>
      <c r="E36" s="35"/>
      <c r="F36" s="35"/>
      <c r="G36" s="21"/>
    </row>
    <row r="37" spans="4:7">
      <c r="D37" s="35"/>
      <c r="E37" s="35"/>
      <c r="F37" s="35"/>
      <c r="G37" s="21"/>
    </row>
    <row r="38" spans="4:7">
      <c r="D38" s="21"/>
      <c r="E38" s="21"/>
      <c r="F38" s="21"/>
      <c r="G38" s="21"/>
    </row>
    <row r="39" spans="4:7">
      <c r="D39" s="21"/>
      <c r="E39" s="21"/>
      <c r="F39" s="21"/>
      <c r="G39" s="21"/>
    </row>
    <row r="40" spans="4:7">
      <c r="D40" s="21"/>
      <c r="E40" s="21"/>
      <c r="F40" s="21"/>
      <c r="G40" s="21"/>
    </row>
    <row r="41" spans="4:7">
      <c r="D41" s="21"/>
      <c r="E41" s="21"/>
      <c r="F41" s="21"/>
      <c r="G41" s="21"/>
    </row>
  </sheetData>
  <mergeCells count="11">
    <mergeCell ref="A25:B25"/>
    <mergeCell ref="A12:B12"/>
    <mergeCell ref="A8:B8"/>
    <mergeCell ref="A16:B16"/>
    <mergeCell ref="D13:F13"/>
    <mergeCell ref="A2:B6"/>
    <mergeCell ref="A22:B22"/>
    <mergeCell ref="A1:B1"/>
    <mergeCell ref="D1:F1"/>
    <mergeCell ref="D2:F2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Cinéma LM</vt:lpstr>
      <vt:lpstr>Cinéma CM</vt:lpstr>
      <vt:lpstr>Audiovisuel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LEBECQ</dc:creator>
  <cp:lastModifiedBy>Louise LEBECQ</cp:lastModifiedBy>
  <dcterms:created xsi:type="dcterms:W3CDTF">2020-04-21T10:51:14Z</dcterms:created>
  <dcterms:modified xsi:type="dcterms:W3CDTF">2020-04-29T09:54:19Z</dcterms:modified>
</cp:coreProperties>
</file>